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916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<sst xmlns="http://schemas.openxmlformats.org/spreadsheetml/2006/main" count="54" uniqueCount="46">
  <si>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</si>
  <si>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</si>
  <si>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</si>
  <si>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</si>
  <si>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</si>
  <si>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</si>
  <si>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</si>
  <si>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</si>
  <si>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</si>
  <si>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</si>
  <si>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</si>
  <si>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</si>
  <si>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</si>
  <si>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</si>
  <si>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</si>
  <si>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</si>
  <si>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</si>
  <si>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</si>
  <si>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</si>
  <si>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</si>
  <si>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</si>
  <si>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</si>
  <si>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</si>
  <si>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</si>
  <si>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</si>
  <si>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</si>
  <si>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</si>
  <si>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</si>
  <si>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</si>
  <si>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</si>
  <si>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</si>
  <si>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20xx/xx</t>
  </si>
  <si>
    <t>EMR - Civic and Ceremonial</t>
  </si>
  <si>
    <t>EMR - Legal Costs</t>
  </si>
  <si>
    <t>EMR - Training</t>
  </si>
  <si>
    <t>EMR - Marina Theatre</t>
  </si>
  <si>
    <t>EMR - Repairs &amp; Maintenance</t>
  </si>
  <si>
    <t>EMR - Elections</t>
  </si>
  <si>
    <t>EMR - Capiral</t>
  </si>
  <si>
    <t>EMR - Triangle Market</t>
  </si>
  <si>
    <t>EMR - CIL</t>
  </si>
  <si>
    <t>EMR - Staff</t>
  </si>
  <si>
    <t>EMR - Neighbourhood Plan</t>
  </si>
  <si>
    <t>The main difference between 18-19 and 19-20 is that in 18-19 we received a loan of £200,000 for the purchase of the Marina Theatre Box Office building. We received £11,197 from East Suffolk Council for capital works to repair our parks in 19-20. We received £3,137 more in 19-20 for market income. We received £5,726 more from rent from a tenant compared to 18-19 as their rent payment started part way through 18-19 compared to a full year in 19-20.</t>
  </si>
  <si>
    <t>In 19-20 we made two loan repayments totalling £14,601 compared to the one repayment in 18-19 of £7,390 as we took out the loan part way through 18-19.</t>
  </si>
  <si>
    <t>The main variances between 18-19 and 1920 are as follows. An election occurred in 19-20 causing an additional £20,882 expenditure compared to 18-19. In 19-20 the Norse contract cost an additional £25,900 compared to 18-19. In 19-20 we spent and additional £19,306 on asset compliance work compared to 18-19. In 19-20 we spent an additional £41,417 on occupancy costs for our office compared to 18-19. In 18-19 we moved into new offices which cost us £183,735 upfront to renovate compared to nothing in 19-20. We bought new IT equipment in 18-19 meaning we spent £16,565 less in 19-20. We bought new furniture in 18-19 meaning we spent £32,152 less in 19-20. In 18-19 we gave out £21,767 more in grants compared to 19-20. In 18-19 we bought Christmas Lights meaning £15,984 less was spent in 19-20. In 18-19 we paid for both 17-18 and 18-19 for the Marina Theatre Trust management fee meaning we spent £150,000 less in 19-20. In 18-19 we bought the Marina Theatre Box Office Building for £341,520 compared to nothing in 19-20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</si>
</sst>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Alignment="1">
      <alignment horizontal="left" vertical="center" indent="6"/>
    </xf>
    <xf numFmtId="0" fontId="0" fillId="0" borderId="0" xfId="0" applyAlignment="1">
      <alignment horizontal="left" vertical="center" indent="9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70" zoomScaleNormal="70" zoomScalePageLayoutView="0" workbookViewId="0" topLeftCell="A11">
      <selection activeCell="N25" sqref="N25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10.7109375" style="3" bestFit="1" customWidth="1"/>
    <col min="5" max="5" width="3.28125" style="3" customWidth="1"/>
    <col min="6" max="6" width="9.7109375" style="3" bestFit="1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30</v>
      </c>
    </row>
    <row r="5" spans="1:13" ht="83.25" customHeight="1">
      <c r="A5" s="45" t="s">
        <v>28</v>
      </c>
      <c r="B5" s="46"/>
      <c r="C5" s="46"/>
      <c r="D5" s="46"/>
      <c r="E5" s="46"/>
      <c r="F5" s="46"/>
      <c r="G5" s="46"/>
      <c r="H5" s="46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31</v>
      </c>
      <c r="E8" s="27"/>
      <c r="F8" s="38" t="s">
        <v>31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50" t="s">
        <v>2</v>
      </c>
      <c r="B11" s="50"/>
      <c r="C11" s="50"/>
      <c r="D11" s="8">
        <v>701130</v>
      </c>
      <c r="F11" s="8">
        <v>648981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51" t="s">
        <v>20</v>
      </c>
      <c r="B13" s="52"/>
      <c r="C13" s="53"/>
      <c r="D13" s="8">
        <v>1608848</v>
      </c>
      <c r="F13" s="8">
        <v>1783537</v>
      </c>
      <c r="G13" s="5">
        <f>F13-D13</f>
        <v>174689</v>
      </c>
      <c r="H13" s="6">
        <f>IF((D13&gt;F13),(D13-F13)/D13,IF(D13&lt;F13,-(D13-F13)/D13,IF(D13=F13,0)))</f>
        <v>0.1085801766232733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83.25" thickBot="1">
      <c r="A15" s="47" t="s">
        <v>3</v>
      </c>
      <c r="B15" s="47"/>
      <c r="C15" s="47"/>
      <c r="D15" s="8">
        <v>403594</v>
      </c>
      <c r="F15" s="8">
        <v>221543</v>
      </c>
      <c r="G15" s="5">
        <f>F15-D15</f>
        <v>-182051</v>
      </c>
      <c r="H15" s="6">
        <f>IF((D15&gt;F15),(D15-F15)/D15,IF(D15&lt;F15,-(D15-F15)/D15,IF(D15=F15,0)))</f>
        <v>0.45107459476602724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tr">
        <f>IF((L15="YES")*AND(I15+J15&lt;1),"Explanation not required, difference less than £200"," ")</f>
        <v> </v>
      </c>
      <c r="N15" s="13" t="s">
        <v>43</v>
      </c>
    </row>
    <row r="16" spans="4:14" ht="14.25" thickBot="1">
      <c r="D16" s="5"/>
      <c r="F16" s="5"/>
      <c r="G16" s="5"/>
      <c r="H16" s="6"/>
      <c r="K16" s="4"/>
      <c r="L16" s="4"/>
      <c r="M16" s="42"/>
      <c r="N16" s="23"/>
    </row>
    <row r="17" spans="1:14" ht="19.5" customHeight="1" thickBot="1">
      <c r="A17" s="47" t="s">
        <v>4</v>
      </c>
      <c r="B17" s="47"/>
      <c r="C17" s="47"/>
      <c r="D17" s="8">
        <v>212750</v>
      </c>
      <c r="F17" s="8">
        <v>225177</v>
      </c>
      <c r="G17" s="5">
        <f>F17-D17</f>
        <v>12427</v>
      </c>
      <c r="H17" s="6">
        <f>IF((D17&gt;F17),(D17-F17)/D17,IF(D17&lt;F17,-(D17-F17)/D17,IF(D17=F17,0)))</f>
        <v>0.05841128084606345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M18" s="42"/>
      <c r="N18" s="23"/>
    </row>
    <row r="19" spans="1:14" ht="27.75" thickBot="1">
      <c r="A19" s="47" t="s">
        <v>7</v>
      </c>
      <c r="B19" s="47"/>
      <c r="C19" s="47"/>
      <c r="D19" s="8">
        <v>7390</v>
      </c>
      <c r="F19" s="8">
        <v>14601</v>
      </c>
      <c r="G19" s="5">
        <f>F19-D19</f>
        <v>7211</v>
      </c>
      <c r="H19" s="6">
        <f>IF((D19&gt;F19),(D19-F19)/D19,IF(D19&lt;F19,-(D19-F19)/D19,IF(D19=F19,0)))</f>
        <v>0.9757780784844384</v>
      </c>
      <c r="I19" s="3">
        <f>IF(D19-F19&lt;200,0,IF(D19-F19&gt;200,1,IF(D19-F19=200,1)))</f>
        <v>0</v>
      </c>
      <c r="J19" s="3">
        <f>IF(F19-D19&lt;200,0,IF(F19-D19&gt;200,1,IF(F19-D19=200,1)))</f>
        <v>1</v>
      </c>
      <c r="K19" s="4">
        <f>IF(H19&lt;0.15,0,IF(H19&gt;0.15,1,IF(H19=0.15,1)))</f>
        <v>1</v>
      </c>
      <c r="L19" s="4" t="str">
        <f>IF(H19&lt;15%,"NO","YES")</f>
        <v>YES</v>
      </c>
      <c r="M19" s="10" t="str">
        <f>IF((L19="YES")*AND(I19+J19&lt;1),"Explanation not required, difference less than £200"," ")</f>
        <v> </v>
      </c>
      <c r="N19" s="13" t="s">
        <v>44</v>
      </c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5" ht="165.75" thickBot="1">
      <c r="A21" s="47" t="s">
        <v>21</v>
      </c>
      <c r="B21" s="47"/>
      <c r="C21" s="47"/>
      <c r="D21" s="8">
        <v>1844451</v>
      </c>
      <c r="F21" s="8">
        <v>1217722</v>
      </c>
      <c r="G21" s="5">
        <f>F21-D21</f>
        <v>-626729</v>
      </c>
      <c r="H21" s="6">
        <f>IF((D21&gt;F21),(D21-F21)/D21,IF(D21&lt;F21,-(D21-F21)/D21,IF(D21=F21,0)))</f>
        <v>0.3397916236321811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tr">
        <f>IF((L21="YES")*AND(I21+J21&lt;1),"Explanation not required, difference less than £200"," ")</f>
        <v> </v>
      </c>
      <c r="N21" s="13" t="s">
        <v>45</v>
      </c>
      <c r="O21" s="43"/>
    </row>
    <row r="22" spans="4:15" ht="15" thickBot="1">
      <c r="D22" s="5"/>
      <c r="F22" s="5"/>
      <c r="G22" s="5"/>
      <c r="H22" s="6"/>
      <c r="K22" s="4"/>
      <c r="L22" s="4"/>
      <c r="N22" s="23"/>
      <c r="O22" s="44"/>
    </row>
    <row r="23" spans="1:15" ht="19.5" customHeight="1" thickBot="1">
      <c r="A23" s="7" t="s">
        <v>5</v>
      </c>
      <c r="D23" s="2">
        <f>D11+D13+D15-D17-D19-D21</f>
        <v>648981</v>
      </c>
      <c r="F23" s="2">
        <f>F11+F13+F15-F17-F19-F21</f>
        <v>1196561</v>
      </c>
      <c r="G23" s="5"/>
      <c r="H23" s="6"/>
      <c r="K23" s="4"/>
      <c r="L23" s="4"/>
      <c r="M23" s="14" t="s">
        <v>12</v>
      </c>
      <c r="N23" s="23"/>
      <c r="O23" s="44"/>
    </row>
    <row r="24" spans="1:15" s="17" customFormat="1" ht="14.2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  <c r="O24" s="44"/>
    </row>
    <row r="25" spans="4:15" ht="15" thickBot="1">
      <c r="D25" s="5"/>
      <c r="F25" s="5"/>
      <c r="G25" s="5"/>
      <c r="H25" s="6"/>
      <c r="K25" s="4"/>
      <c r="L25" s="4"/>
      <c r="N25" s="23"/>
      <c r="O25" s="44"/>
    </row>
    <row r="26" spans="1:15" ht="19.5" customHeight="1" thickBot="1">
      <c r="A26" s="47" t="s">
        <v>9</v>
      </c>
      <c r="B26" s="47"/>
      <c r="C26" s="47"/>
      <c r="D26" s="8">
        <v>659451</v>
      </c>
      <c r="F26" s="8">
        <v>1152611</v>
      </c>
      <c r="G26" s="5"/>
      <c r="H26" s="6"/>
      <c r="K26" s="4"/>
      <c r="L26" s="4"/>
      <c r="M26" s="15" t="s">
        <v>12</v>
      </c>
      <c r="N26" s="23"/>
      <c r="O26" s="44"/>
    </row>
    <row r="27" spans="4:15" ht="15" thickBot="1">
      <c r="D27" s="5"/>
      <c r="F27" s="5"/>
      <c r="G27" s="5"/>
      <c r="H27" s="6"/>
      <c r="K27" s="4"/>
      <c r="L27" s="4"/>
      <c r="N27" s="23"/>
      <c r="O27" s="44"/>
    </row>
    <row r="28" spans="1:15" ht="19.5" customHeight="1" thickBot="1">
      <c r="A28" s="47" t="s">
        <v>8</v>
      </c>
      <c r="B28" s="47"/>
      <c r="C28" s="47"/>
      <c r="D28" s="8">
        <v>389981</v>
      </c>
      <c r="F28" s="8">
        <v>403017</v>
      </c>
      <c r="G28" s="5">
        <f>F28-D28</f>
        <v>13036</v>
      </c>
      <c r="H28" s="6">
        <f>IF((D28&gt;F28),(D28-F28)/D28,IF(D28&lt;F28,-(D28-F28)/D28,IF(D28=F28,0)))</f>
        <v>0.033427269533643944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  <c r="O28" s="44"/>
    </row>
    <row r="29" spans="4:15" ht="15" thickBot="1">
      <c r="D29" s="5"/>
      <c r="F29" s="5"/>
      <c r="G29" s="5"/>
      <c r="H29" s="6"/>
      <c r="K29" s="4"/>
      <c r="L29" s="4"/>
      <c r="N29" s="23"/>
      <c r="O29" s="44"/>
    </row>
    <row r="30" spans="1:15" ht="19.5" customHeight="1" thickBot="1">
      <c r="A30" s="47" t="s">
        <v>6</v>
      </c>
      <c r="B30" s="47"/>
      <c r="C30" s="47"/>
      <c r="D30" s="8">
        <v>195000</v>
      </c>
      <c r="F30" s="8">
        <v>185000</v>
      </c>
      <c r="G30" s="5">
        <f>F30-D30</f>
        <v>-10000</v>
      </c>
      <c r="H30" s="6">
        <f>IF((D30&gt;F30),(D30-F30)/D30,IF(D30&lt;F30,-(D30-F30)/D30,IF(D30=F30,0)))</f>
        <v>0.05128205128205128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  <c r="O30" s="44"/>
    </row>
    <row r="31" spans="8:15" ht="14.25">
      <c r="H31" s="6"/>
      <c r="K31" s="4"/>
      <c r="L31" s="4"/>
      <c r="N31" s="23"/>
      <c r="O31" s="44"/>
    </row>
    <row r="32" spans="3:15" ht="14.25">
      <c r="C32" s="11" t="s">
        <v>11</v>
      </c>
      <c r="O32" s="44"/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25.7109375" style="0" bestFit="1" customWidth="1"/>
  </cols>
  <sheetData>
    <row r="1" ht="15.75" customHeight="1">
      <c r="A1" s="32" t="s">
        <v>22</v>
      </c>
    </row>
    <row r="2" ht="15.75" customHeight="1">
      <c r="A2" s="41" t="s">
        <v>29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5" customHeight="1">
      <c r="B7" s="34" t="s">
        <v>32</v>
      </c>
      <c r="D7" s="34">
        <v>7370</v>
      </c>
    </row>
    <row r="8" spans="2:4" ht="14.25">
      <c r="B8" s="34" t="s">
        <v>33</v>
      </c>
      <c r="D8" s="34">
        <v>24851.75</v>
      </c>
    </row>
    <row r="9" spans="2:4" ht="14.25">
      <c r="B9" s="34" t="s">
        <v>34</v>
      </c>
      <c r="D9" s="34">
        <v>6168.5</v>
      </c>
    </row>
    <row r="10" spans="2:4" ht="14.25">
      <c r="B10" s="34" t="s">
        <v>35</v>
      </c>
      <c r="D10" s="34">
        <v>4600</v>
      </c>
    </row>
    <row r="11" spans="2:4" ht="14.25">
      <c r="B11" s="34" t="s">
        <v>36</v>
      </c>
      <c r="D11" s="34">
        <v>89043.54</v>
      </c>
    </row>
    <row r="12" spans="2:4" ht="14.25">
      <c r="B12" s="34" t="s">
        <v>37</v>
      </c>
      <c r="D12" s="34">
        <v>34066</v>
      </c>
    </row>
    <row r="13" spans="2:4" ht="14.25">
      <c r="B13" s="34" t="s">
        <v>38</v>
      </c>
      <c r="D13" s="34">
        <v>20500</v>
      </c>
    </row>
    <row r="14" spans="2:4" ht="14.25">
      <c r="B14" s="34" t="s">
        <v>39</v>
      </c>
      <c r="D14" s="34">
        <v>50000</v>
      </c>
    </row>
    <row r="15" spans="2:4" ht="14.25">
      <c r="B15" s="34" t="s">
        <v>40</v>
      </c>
      <c r="D15" s="34">
        <v>82820.69</v>
      </c>
    </row>
    <row r="16" spans="2:4" ht="14.25">
      <c r="B16" s="34" t="s">
        <v>41</v>
      </c>
      <c r="D16" s="34">
        <v>35000</v>
      </c>
    </row>
    <row r="17" spans="2:4" ht="14.25">
      <c r="B17" s="34" t="s">
        <v>42</v>
      </c>
      <c r="D17" s="34">
        <v>9057.59</v>
      </c>
    </row>
    <row r="18" ht="14.25">
      <c r="E18" s="33">
        <f>SUM(D7:D17)</f>
        <v>363478.07</v>
      </c>
    </row>
    <row r="20" spans="1:4" ht="14.25">
      <c r="A20" s="31" t="s">
        <v>25</v>
      </c>
      <c r="D20" s="34">
        <v>833083.13</v>
      </c>
    </row>
    <row r="21" ht="14.25">
      <c r="E21" s="33">
        <f>D20</f>
        <v>833083.13</v>
      </c>
    </row>
    <row r="22" spans="1:6" ht="15" thickBot="1">
      <c r="A22" s="31" t="s">
        <v>26</v>
      </c>
      <c r="F22" s="35">
        <f>E18+E21</f>
        <v>1196561.2</v>
      </c>
    </row>
    <row r="23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James Cox</cp:lastModifiedBy>
  <dcterms:created xsi:type="dcterms:W3CDTF">2012-07-11T10:01:28Z</dcterms:created>
  <dcterms:modified xsi:type="dcterms:W3CDTF">2020-05-01T11:05:35Z</dcterms:modified>
  <cp:category/>
  <cp:version/>
  <cp:contentType/>
  <cp:contentStatus/>
</cp:coreProperties>
</file>