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55" windowHeight="6705" activeTab="0"/>
  </bookViews>
  <sheets>
    <sheet name="Summary" sheetId="1" r:id="rId1"/>
    <sheet name="Museum" sheetId="2" r:id="rId2"/>
    <sheet name="Caravan Site" sheetId="3" r:id="rId3"/>
    <sheet name="CCTV" sheetId="4" r:id="rId4"/>
    <sheet name="Events" sheetId="5" r:id="rId5"/>
    <sheet name="Marina Theatre" sheetId="6" r:id="rId6"/>
    <sheet name="Open Spaces" sheetId="7" r:id="rId7"/>
    <sheet name="Sparrows Nest" sheetId="8" r:id="rId8"/>
    <sheet name="Belle Vue" sheetId="9" r:id="rId9"/>
    <sheet name="Kensington Gdns" sheetId="10" r:id="rId10"/>
    <sheet name="Play Areas" sheetId="11" r:id="rId11"/>
    <sheet name="Denes Oval" sheetId="12" r:id="rId12"/>
    <sheet name="Normanston Park" sheetId="13" r:id="rId13"/>
    <sheet name="Pakefield St PC" sheetId="14" r:id="rId14"/>
    <sheet name="The Triangle PC" sheetId="15" r:id="rId15"/>
    <sheet name="Kn Gdns PC" sheetId="16" r:id="rId16"/>
    <sheet name="Kirkley Cliff Rd PC" sheetId="17" r:id="rId17"/>
    <sheet name="Low Cemetery PC" sheetId="18" r:id="rId18"/>
    <sheet name="Miscellaneous" sheetId="19" r:id="rId19"/>
    <sheet name="Town Hall" sheetId="20" r:id="rId20"/>
    <sheet name="Administration" sheetId="21" r:id="rId21"/>
    <sheet name="Sheet1" sheetId="22" r:id="rId22"/>
  </sheets>
  <definedNames/>
  <calcPr fullCalcOnLoad="1"/>
</workbook>
</file>

<file path=xl/sharedStrings.xml><?xml version="1.0" encoding="utf-8"?>
<sst xmlns="http://schemas.openxmlformats.org/spreadsheetml/2006/main" count="870" uniqueCount="209">
  <si>
    <t>Total Income</t>
  </si>
  <si>
    <t>Support Services</t>
  </si>
  <si>
    <t>Capital / Other Adjs</t>
  </si>
  <si>
    <t>Pension Adjs</t>
  </si>
  <si>
    <t>Total</t>
  </si>
  <si>
    <t>£</t>
  </si>
  <si>
    <t>Events</t>
  </si>
  <si>
    <t>Total Indirect</t>
  </si>
  <si>
    <t>Marina Theatre</t>
  </si>
  <si>
    <t>Play Areas</t>
  </si>
  <si>
    <t>Denes Oval</t>
  </si>
  <si>
    <t>Normanston Park</t>
  </si>
  <si>
    <t>Administration</t>
  </si>
  <si>
    <t>Elections</t>
  </si>
  <si>
    <t>Town Clerk - Basic Salary</t>
  </si>
  <si>
    <t>Deputy Town Clerk - Basic Salary</t>
  </si>
  <si>
    <t>Assets / Services Manager - Basic Salary</t>
  </si>
  <si>
    <t>Marketing / Communities Manager -Basic Salary</t>
  </si>
  <si>
    <t>Administration Officer - Basic Salary</t>
  </si>
  <si>
    <t>Training</t>
  </si>
  <si>
    <t>Equipment</t>
  </si>
  <si>
    <t>Printing</t>
  </si>
  <si>
    <t>Stationery</t>
  </si>
  <si>
    <t>Postage</t>
  </si>
  <si>
    <t>Telephones</t>
  </si>
  <si>
    <t>Subscriptions</t>
  </si>
  <si>
    <t>External Audit</t>
  </si>
  <si>
    <t>Internal Audit</t>
  </si>
  <si>
    <t>Insurance</t>
  </si>
  <si>
    <t>Advertising</t>
  </si>
  <si>
    <t>IT</t>
  </si>
  <si>
    <t>Bank Charges</t>
  </si>
  <si>
    <t>Professional Fees</t>
  </si>
  <si>
    <t>Miscellaneous</t>
  </si>
  <si>
    <t>CCTV</t>
  </si>
  <si>
    <t>Pollard Piece Play Area</t>
  </si>
  <si>
    <t>Marshams Piece Play Area</t>
  </si>
  <si>
    <t>Open Space Raphael Walk</t>
  </si>
  <si>
    <t>Open Space 4 High Street</t>
  </si>
  <si>
    <t xml:space="preserve">Land Adjacent To 119 Notley Road </t>
  </si>
  <si>
    <t xml:space="preserve">Great Eastern Linear Park </t>
  </si>
  <si>
    <t>Land At Stoven Close</t>
  </si>
  <si>
    <t>Amenity Land Delius Close</t>
  </si>
  <si>
    <t>Car Park Links Road</t>
  </si>
  <si>
    <t xml:space="preserve">Civic &amp; Ceremonial </t>
  </si>
  <si>
    <t>Triangle Market</t>
  </si>
  <si>
    <t>Budget Contingency</t>
  </si>
  <si>
    <t>Playground off the Parklands</t>
  </si>
  <si>
    <t>Cotman Close Play Area</t>
  </si>
  <si>
    <t>Gunton Community Park Play Area</t>
  </si>
  <si>
    <t>Nightingale Road Play Area</t>
  </si>
  <si>
    <t>Parkhill Play Area (Bentley Drive)</t>
  </si>
  <si>
    <t>Rosedale Park inc play area</t>
  </si>
  <si>
    <t>St Margarets Play Area</t>
  </si>
  <si>
    <t>Thirlmere Walk Play Area</t>
  </si>
  <si>
    <t>Whitton Green Play Area</t>
  </si>
  <si>
    <t>Drying Rack</t>
  </si>
  <si>
    <t>Camping &amp; Caravan Site - Tingdene</t>
  </si>
  <si>
    <t>Business Rates</t>
  </si>
  <si>
    <t>Sewerage</t>
  </si>
  <si>
    <t>Cleaning</t>
  </si>
  <si>
    <t>Furniture &amp; Equipment</t>
  </si>
  <si>
    <t>Machine R&amp;M</t>
  </si>
  <si>
    <t>Materials</t>
  </si>
  <si>
    <t>Laundry</t>
  </si>
  <si>
    <t>Telecommunications</t>
  </si>
  <si>
    <t>Planned Maintenance</t>
  </si>
  <si>
    <t>Responsive Maintenance</t>
  </si>
  <si>
    <t xml:space="preserve">Electricity </t>
  </si>
  <si>
    <t>Gas</t>
  </si>
  <si>
    <t>Insurances</t>
  </si>
  <si>
    <t>Total Expenditure</t>
  </si>
  <si>
    <t xml:space="preserve">Belle Vue Park </t>
  </si>
  <si>
    <t>Britten Road Play Area</t>
  </si>
  <si>
    <t>Net Expenditure</t>
  </si>
  <si>
    <t>Arts, Heritage, &amp; Museums - RNPSA Museum</t>
  </si>
  <si>
    <t xml:space="preserve">Turnberry Close Playground </t>
  </si>
  <si>
    <t xml:space="preserve">London Road Play Equipment </t>
  </si>
  <si>
    <t>Pakefield Green Play Area (Wellington Road)</t>
  </si>
  <si>
    <t xml:space="preserve">Responsive Maintenance </t>
  </si>
  <si>
    <t>Electricity</t>
  </si>
  <si>
    <t>Total Premises</t>
  </si>
  <si>
    <t>Water</t>
  </si>
  <si>
    <t>2017/18 Budget</t>
  </si>
  <si>
    <t>2017/18 Budget YTD</t>
  </si>
  <si>
    <t>2017/18 Actual YTD</t>
  </si>
  <si>
    <t>2017/18 Variance YTD</t>
  </si>
  <si>
    <t>2018/19 Forecast</t>
  </si>
  <si>
    <t>2019/20 Forecast</t>
  </si>
  <si>
    <t>2020/21 Forecast</t>
  </si>
  <si>
    <t>Total Supplies &amp; Services</t>
  </si>
  <si>
    <t>Exempt Property Lettings</t>
  </si>
  <si>
    <t>Responsive Repairs &amp; Maintenance</t>
  </si>
  <si>
    <t>Sparrows Nest Park &amp; Sports Ground</t>
  </si>
  <si>
    <t>Park Maintenance</t>
  </si>
  <si>
    <t>Sports Ground Maintenance</t>
  </si>
  <si>
    <t>Bowling Club Maintenance</t>
  </si>
  <si>
    <t>Vatable Leisure Activity Fees</t>
  </si>
  <si>
    <t>General Vatable Fees &amp; Charges</t>
  </si>
  <si>
    <t>General Outside Scope Fees &amp; Charges</t>
  </si>
  <si>
    <t xml:space="preserve">Kensington Gardens Park, Lake, &amp; Sports Ground </t>
  </si>
  <si>
    <t>Catering Income</t>
  </si>
  <si>
    <t>Exempt Leisure Activity Fees &amp; Charges</t>
  </si>
  <si>
    <t>Vatable Leisure Activity Fees &amp; Charges</t>
  </si>
  <si>
    <t>Water - Kirkley Fen Park</t>
  </si>
  <si>
    <t>Business Rates - Kirkley RG</t>
  </si>
  <si>
    <t>Kirkley Fen Park and Play Area</t>
  </si>
  <si>
    <t>Pakefield Street Public Convenience</t>
  </si>
  <si>
    <t>The Triangle Public Convenience</t>
  </si>
  <si>
    <t>Kensington Gardens Public Convenience</t>
  </si>
  <si>
    <t>Lowestoft Cemetery Public Convenience</t>
  </si>
  <si>
    <t>Kirkley Cliff Road Public Convenience</t>
  </si>
  <si>
    <t>Uplands Community Centre Exempt Lettings</t>
  </si>
  <si>
    <t>Lighthouse Café / Arnolds Bequest Exempt Lttngs</t>
  </si>
  <si>
    <t>Allotments and Open Spaces</t>
  </si>
  <si>
    <t>Allotments - Administration Fee</t>
  </si>
  <si>
    <t>Town Hall</t>
  </si>
  <si>
    <t>Salaries</t>
  </si>
  <si>
    <t xml:space="preserve">Employers National Insurance </t>
  </si>
  <si>
    <t>Employers Superannuation</t>
  </si>
  <si>
    <t>Total Direct Employees</t>
  </si>
  <si>
    <t>Total Other Employees</t>
  </si>
  <si>
    <t>Travel Expenses</t>
  </si>
  <si>
    <t>Total Transport</t>
  </si>
  <si>
    <t>Total Third Party Payments</t>
  </si>
  <si>
    <t>Total Recharges / Other</t>
  </si>
  <si>
    <t>Lowestoft Town Council Summary Budget - Net Expenditure</t>
  </si>
  <si>
    <t>Total Net Expenditure</t>
  </si>
  <si>
    <t>Notes</t>
  </si>
  <si>
    <t>Some other Premises costs may need to be incurred here in addition to the budgets shown.</t>
  </si>
  <si>
    <t xml:space="preserve">Contingency - Play Areas </t>
  </si>
  <si>
    <t>Lease is a Turnover rent based on 25% of the annual net profit, based on gross pitch income less expenses, in a calendar year, 1 Jan - 31 Dec.</t>
  </si>
  <si>
    <t>Income level will vary from year to year based on pitch occupation.</t>
  </si>
  <si>
    <t>Some recharge for this administration and insurances where relevant may need to be accounted for here. Budget provision is included under Administration.</t>
  </si>
  <si>
    <t>Rental income (£583 pa) is also receivable from Lowestoft Allotments Society. This has been omitted from the budget, but will need to be split between LTC and OBPC.</t>
  </si>
  <si>
    <t xml:space="preserve">There are several museums in Sparrows Nest which are run by trustees, a restaurant and café which are run by tenants, and the bowling club which is run by the club. </t>
  </si>
  <si>
    <t xml:space="preserve">Provision for Repairs and Maintenance is not a committed budget for ongoing expenditure - requirement for this will need to be reviewed. </t>
  </si>
  <si>
    <t>Kensington Gardens tea room and boating lake are operated by tenants.</t>
  </si>
  <si>
    <t>Contingency of £1,400 was originally included in the budget for a Play Area that was not transferred to LTC - will need to be reviewed.</t>
  </si>
  <si>
    <t>Income relates to Tennis Courts.</t>
  </si>
  <si>
    <t>Income relates to Tennis Courts, café, and changing rooms.</t>
  </si>
  <si>
    <t>All Budgets for Town Hall are indicative based on potential LTC usage of Town Hall premises, and on expenditure incurred in last full year of WDC occupation.</t>
  </si>
  <si>
    <t xml:space="preserve">Administration budgets in 2017/18 will initially be required to finance SALC implementation, interim Town Clerk , and possible recharges for continued  </t>
  </si>
  <si>
    <t>support from WDC, e.g. Finance, Legal, Estates, etc.</t>
  </si>
  <si>
    <t xml:space="preserve">All Adminstration Budgets are indicative based on scaling up of smaller town councils. Actual staffing and administration costs will be dependent on </t>
  </si>
  <si>
    <t xml:space="preserve">Budget contingency will require review when considering 2018/19 budget - if not required in 2017/18, this could provide the basis of a working balance for LTC going forward. </t>
  </si>
  <si>
    <t>Elections budget will be significantly underspent in 2017/18 with limited number of wards contested.</t>
  </si>
  <si>
    <t>LOWESTOFT TOWN COUNCIL PRECEPT AMOUNTS</t>
  </si>
  <si>
    <t>Council Tax Base</t>
  </si>
  <si>
    <t>Council Tax:</t>
  </si>
  <si>
    <t>2017/18 
Per year (£)</t>
  </si>
  <si>
    <t>2017/18
Per month (£)</t>
  </si>
  <si>
    <t>2017/18
Per week (£)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</si>
  <si>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</si>
  <si>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</si>
  <si>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</si>
  <si>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</si>
  <si>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</si>
  <si>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</si>
  <si>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</si>
  <si>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</si>
  <si>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Events are primarily Band Concerts in Parks, etc. These will, in the short term, continue to be administered by WDC Economic Development and Regeneration Team in 2017/18 until handover is possible.</t>
  </si>
  <si>
    <t>Allotments are managed by the Lowestoft &amp; District Allotments Association and an adminstration fee is paid to them, split between LTC and OBPC.</t>
  </si>
  <si>
    <t>2017/18 Forecast</t>
  </si>
  <si>
    <t>Repairs &amp; Maintenance Provision</t>
  </si>
  <si>
    <t>Belle Vue Park Lodge is a residential property let at an annual rent of £2,770. This income has been omitted from the budget, but will be accounted for here and is shown in Forecast.</t>
  </si>
  <si>
    <t xml:space="preserve">Business Rates - Town Hall is a listed property so business rates are not payable whilst property is empty. </t>
  </si>
  <si>
    <t>Allotments Rental Income</t>
  </si>
  <si>
    <t>Camping and Caravan Site is leased on a lease to 10 June 2019. There are currently 182 pitches.</t>
  </si>
  <si>
    <t>Site income and expenditure is signed off by independent accountants in Feb / Mar, and rental is invoiced after this.</t>
  </si>
  <si>
    <t>Maintenance Charges</t>
  </si>
  <si>
    <t>Total Maintenance Charges</t>
  </si>
  <si>
    <t>Open Spaces are various parcels of amenity land. Maintenance charges are billed monthly under the current contract.</t>
  </si>
  <si>
    <t xml:space="preserve"> Maintenance charges are billed monthly under the current contract.</t>
  </si>
  <si>
    <t xml:space="preserve">CCTV service is operated under current contract and charge is billed monthly. </t>
  </si>
  <si>
    <t>Precept</t>
  </si>
  <si>
    <t>Transfer (to) / from Balances</t>
  </si>
  <si>
    <t>Balances</t>
  </si>
  <si>
    <t>Balance Brought Forward</t>
  </si>
  <si>
    <t>Balance Carried Forward</t>
  </si>
  <si>
    <t>2017/18 WDC Commitments</t>
  </si>
  <si>
    <t>Interim Support</t>
  </si>
  <si>
    <t>Asset Management</t>
  </si>
  <si>
    <t>Insurance premium costs shown against  Insurance budget include all insurance policies, including insurance of specific assets.</t>
  </si>
  <si>
    <t>Assume that Asset Management support from WDC will be 1 year arrangment pending finalisation of management arrangements.</t>
  </si>
  <si>
    <t>staffing structure and administrative arrangements adopted by LTC. Assume key posts appointed mid-year.</t>
  </si>
  <si>
    <t>Play Areas - General</t>
  </si>
  <si>
    <t xml:space="preserve">External CCTV equipment has been transferred to LTC and is covered on the LTC All Risks Insurance policy. </t>
  </si>
  <si>
    <t>on premises budgets for most of 2017/18 at least.</t>
  </si>
  <si>
    <t>No allowance has been made for Capital expenditure on renovation probably required to facilitate LTC use - savings on the Town Hall budget could potentially contribute to this.</t>
  </si>
  <si>
    <t>Branding, signage and notice boards will need to be covered from these budgets.</t>
  </si>
  <si>
    <t>Misc Supplies &amp; Services / Advertising</t>
  </si>
  <si>
    <t>Insurance premiums in respect of museum premises and collections have been charged against the overall Insurance budget shown under Administration</t>
  </si>
  <si>
    <t>Insurance premiums in respect of the Theatre have been charged against the overall Insurance budget shown under Administration.</t>
  </si>
  <si>
    <t>Maintenance charges are billed monthly under the current contract.</t>
  </si>
  <si>
    <t>Insurance premiums have been charged against the overall Insurance budget shown under Administration.</t>
  </si>
  <si>
    <t>Issue of charging business rates on public conveniences to be investigated.</t>
  </si>
  <si>
    <t>Links Road Car Park is not Pay and Display</t>
  </si>
  <si>
    <t>Income relates to rent of café and community centre.</t>
  </si>
  <si>
    <t xml:space="preserve">Budgets are intended be representative of ongoing LTC office accommodation requirements. In practice, there is unlikely to be a significant call </t>
  </si>
  <si>
    <t>Second 50% of annual precept to be paid at end September.</t>
  </si>
  <si>
    <t>Property Lettings</t>
  </si>
  <si>
    <t>July 2017</t>
  </si>
  <si>
    <t>Building Maintenance</t>
  </si>
  <si>
    <t>Marina Theatre Trust Management Fee</t>
  </si>
  <si>
    <t>Forecast expenditure for 2017/18 is lower than budget.</t>
  </si>
  <si>
    <t>Marina Theatre is leased to the Marina Theatre Trust and operated by them under a Management Agreement. £150,000 pa under this agreement is paid annually in April.</t>
  </si>
  <si>
    <t>LTC do not pay Business Rates on the theatre, the Marina Theatre Trust is the ratepayer.</t>
  </si>
  <si>
    <t>Employers Superannuation rates for parish councils are now 25% on salary from April 2017.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</si>
</sst>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wrapText="1"/>
    </xf>
    <xf numFmtId="164" fontId="35" fillId="0" borderId="0" xfId="42" applyNumberFormat="1" applyFont="1" applyAlignment="1">
      <alignment/>
    </xf>
    <xf numFmtId="0" fontId="3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3" fontId="0" fillId="0" borderId="10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35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35" fillId="0" borderId="10" xfId="0" applyFont="1" applyBorder="1" applyAlignment="1">
      <alignment horizontal="center" wrapText="1"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35" fillId="0" borderId="10" xfId="0" applyFont="1" applyBorder="1" applyAlignment="1">
      <alignment horizontal="right" wrapText="1"/>
    </xf>
    <xf numFmtId="0" fontId="35" fillId="0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43" fontId="35" fillId="0" borderId="10" xfId="42" applyFont="1" applyBorder="1" applyAlignment="1">
      <alignment/>
    </xf>
    <xf numFmtId="2" fontId="3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17" fontId="35" fillId="0" borderId="10" xfId="0" applyNumberFormat="1" applyFont="1" applyBorder="1" applyAlignment="1" quotePrefix="1">
      <alignment wrapText="1"/>
    </xf>
    <xf numFmtId="0" fontId="35" fillId="0" borderId="10" xfId="0" applyFont="1" applyFill="1" applyBorder="1" applyAlignment="1">
      <alignment horizontal="right" wrapText="1"/>
    </xf>
    <xf numFmtId="165" fontId="0" fillId="0" borderId="10" xfId="0" applyNumberFormat="1" applyBorder="1" applyAlignment="1">
      <alignment/>
    </xf>
    <xf numFmtId="165" fontId="35" fillId="0" borderId="10" xfId="0" applyNumberFormat="1" applyFont="1" applyBorder="1" applyAlignment="1">
      <alignment/>
    </xf>
    <xf numFmtId="165" fontId="35" fillId="0" borderId="10" xfId="42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3" fontId="0" fillId="0" borderId="10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3" fontId="0" fillId="0" borderId="12" xfId="42" applyNumberFormat="1" applyFont="1" applyBorder="1" applyAlignment="1">
      <alignment/>
    </xf>
    <xf numFmtId="165" fontId="35" fillId="0" borderId="12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6" ht="31.5">
      <c r="B2" s="20" t="s">
        <v>126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</row>
    <row r="3" spans="2:16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6" t="str">
        <f>Museum!B2</f>
        <v>Arts, Heritage, &amp; Museums - RNPSA Museum</v>
      </c>
      <c r="C5" s="11">
        <f>Museum!C13</f>
        <v>1500</v>
      </c>
      <c r="D5" s="11">
        <f>Museum!D13</f>
        <v>0</v>
      </c>
      <c r="E5" s="11">
        <f>Museum!E13</f>
        <v>0</v>
      </c>
      <c r="F5" s="11">
        <f>Museum!F13</f>
        <v>0</v>
      </c>
      <c r="G5" s="11">
        <f>Museum!G13</f>
        <v>0</v>
      </c>
      <c r="H5" s="11">
        <f>Museum!H13</f>
        <v>1500</v>
      </c>
      <c r="I5" s="11">
        <f>Museum!I13</f>
        <v>1500</v>
      </c>
      <c r="J5" s="11">
        <f>Museum!J13</f>
        <v>1500</v>
      </c>
      <c r="K5" s="11">
        <f>Museum!K13</f>
        <v>1500</v>
      </c>
      <c r="L5" s="3"/>
      <c r="M5" s="3"/>
      <c r="N5" s="3"/>
      <c r="O5" s="3"/>
      <c r="P5" s="3"/>
    </row>
    <row r="6" spans="2:16" ht="15">
      <c r="B6" s="6" t="str">
        <f>'Caravan Site'!B2</f>
        <v>Camping &amp; Caravan Site - Tingdene</v>
      </c>
      <c r="C6" s="11">
        <f>'Caravan Site'!C13</f>
        <v>-78700</v>
      </c>
      <c r="D6" s="11">
        <f>'Caravan Site'!D13</f>
        <v>0</v>
      </c>
      <c r="E6" s="11">
        <f>'Caravan Site'!E13</f>
        <v>0</v>
      </c>
      <c r="F6" s="11">
        <f>'Caravan Site'!F13</f>
        <v>0</v>
      </c>
      <c r="G6" s="11">
        <f>'Caravan Site'!G13</f>
        <v>0</v>
      </c>
      <c r="H6" s="11">
        <f>'Caravan Site'!H13</f>
        <v>-78700</v>
      </c>
      <c r="I6" s="11">
        <f>'Caravan Site'!I13</f>
        <v>-78700</v>
      </c>
      <c r="J6" s="11">
        <f>'Caravan Site'!J13</f>
        <v>-78700</v>
      </c>
      <c r="K6" s="11">
        <f>'Caravan Site'!K13</f>
        <v>-78700</v>
      </c>
      <c r="L6" s="3"/>
      <c r="M6" s="3"/>
      <c r="N6" s="3"/>
      <c r="O6" s="3"/>
      <c r="P6" s="3"/>
    </row>
    <row r="7" spans="2:16" ht="15">
      <c r="B7" s="6" t="str">
        <f>CCTV!B2</f>
        <v>CCTV</v>
      </c>
      <c r="C7" s="11">
        <f>CCTV!C17</f>
        <v>292400</v>
      </c>
      <c r="D7" s="11">
        <f>CCTV!D17</f>
        <v>92786</v>
      </c>
      <c r="E7" s="11">
        <f>CCTV!E17</f>
        <v>0</v>
      </c>
      <c r="F7" s="11">
        <f>CCTV!F17</f>
        <v>90386</v>
      </c>
      <c r="G7" s="11">
        <f>CCTV!G17</f>
        <v>-2400</v>
      </c>
      <c r="H7" s="11">
        <f>CCTV!H17</f>
        <v>255245</v>
      </c>
      <c r="I7" s="11">
        <f>CCTV!I17</f>
        <v>262862</v>
      </c>
      <c r="J7" s="11">
        <f>CCTV!J17</f>
        <v>270707.51</v>
      </c>
      <c r="K7" s="11">
        <f>CCTV!K17</f>
        <v>278788.3853</v>
      </c>
      <c r="L7" s="3"/>
      <c r="M7" s="3"/>
      <c r="N7" s="3"/>
      <c r="O7" s="3"/>
      <c r="P7" s="3"/>
    </row>
    <row r="8" spans="2:16" ht="15">
      <c r="B8" s="6" t="str">
        <f>Events!B2</f>
        <v>Events</v>
      </c>
      <c r="C8" s="11">
        <f>Events!C16</f>
        <v>-2400</v>
      </c>
      <c r="D8" s="11">
        <f>Events!D16</f>
        <v>120</v>
      </c>
      <c r="E8" s="11">
        <f>Events!E16</f>
        <v>120</v>
      </c>
      <c r="F8" s="11">
        <f>Events!F16</f>
        <v>0</v>
      </c>
      <c r="G8" s="11">
        <f>Events!G16</f>
        <v>0</v>
      </c>
      <c r="H8" s="11">
        <f>Events!H16</f>
        <v>-2400</v>
      </c>
      <c r="I8" s="11">
        <f>Events!I16</f>
        <v>-2400</v>
      </c>
      <c r="J8" s="11">
        <f>Events!J16</f>
        <v>-2400</v>
      </c>
      <c r="K8" s="11">
        <f>Events!K16</f>
        <v>-2400</v>
      </c>
      <c r="L8" s="3"/>
      <c r="M8" s="3"/>
      <c r="N8" s="3"/>
      <c r="O8" s="3"/>
      <c r="P8" s="3"/>
    </row>
    <row r="9" spans="2:16" ht="15">
      <c r="B9" s="6" t="str">
        <f>'Marina Theatre'!B2</f>
        <v>Marina Theatre</v>
      </c>
      <c r="C9" s="11">
        <f>'Marina Theatre'!C17</f>
        <v>159100</v>
      </c>
      <c r="D9" s="11">
        <f>'Marina Theatre'!D17</f>
        <v>154207</v>
      </c>
      <c r="E9" s="11">
        <f>'Marina Theatre'!E17</f>
        <v>0</v>
      </c>
      <c r="F9" s="11">
        <f>'Marina Theatre'!F17</f>
        <v>150207</v>
      </c>
      <c r="G9" s="11">
        <f>'Marina Theatre'!G17</f>
        <v>-4000</v>
      </c>
      <c r="H9" s="11">
        <f>'Marina Theatre'!H17</f>
        <v>155100</v>
      </c>
      <c r="I9" s="11">
        <f>'Marina Theatre'!I17</f>
        <v>155100</v>
      </c>
      <c r="J9" s="11">
        <f>'Marina Theatre'!J17</f>
        <v>155100</v>
      </c>
      <c r="K9" s="11">
        <f>'Marina Theatre'!K17</f>
        <v>155100</v>
      </c>
      <c r="L9" s="3"/>
      <c r="M9" s="3"/>
      <c r="N9" s="3"/>
      <c r="O9" s="3"/>
      <c r="P9" s="3"/>
    </row>
    <row r="10" spans="2:16" ht="15">
      <c r="B10" s="6" t="str">
        <f>'Open Spaces'!B2</f>
        <v>Allotments and Open Spaces</v>
      </c>
      <c r="C10" s="11">
        <f>'Open Spaces'!C20</f>
        <v>7200</v>
      </c>
      <c r="D10" s="11">
        <f>'Open Spaces'!D20</f>
        <v>3138.4925975773895</v>
      </c>
      <c r="E10" s="11">
        <f>'Open Spaces'!E20</f>
        <v>0</v>
      </c>
      <c r="F10" s="11">
        <f>'Open Spaces'!F20</f>
        <v>3138.4925975773895</v>
      </c>
      <c r="G10" s="11">
        <f>'Open Spaces'!G20</f>
        <v>0</v>
      </c>
      <c r="H10" s="11">
        <f>'Open Spaces'!H20</f>
        <v>6675.3</v>
      </c>
      <c r="I10" s="11">
        <f>'Open Spaces'!I20</f>
        <v>6864.3</v>
      </c>
      <c r="J10" s="11">
        <f>'Open Spaces'!J20</f>
        <v>7058.97</v>
      </c>
      <c r="K10" s="11">
        <f>'Open Spaces'!K20</f>
        <v>7259.480100000001</v>
      </c>
      <c r="L10" s="3"/>
      <c r="M10" s="3"/>
      <c r="N10" s="3"/>
      <c r="O10" s="3"/>
      <c r="P10" s="3"/>
    </row>
    <row r="11" spans="2:16" ht="15">
      <c r="B11" s="6" t="str">
        <f>'Sparrows Nest'!B2</f>
        <v>Sparrows Nest Park &amp; Sports Ground</v>
      </c>
      <c r="C11" s="11">
        <f>'Sparrows Nest'!C23</f>
        <v>111700</v>
      </c>
      <c r="D11" s="11">
        <f>'Sparrows Nest'!D23</f>
        <v>43862.13548676537</v>
      </c>
      <c r="E11" s="11">
        <f>'Sparrows Nest'!E23</f>
        <v>0</v>
      </c>
      <c r="F11" s="11">
        <f>'Sparrows Nest'!F23</f>
        <v>41703.00215343203</v>
      </c>
      <c r="G11" s="11">
        <f>'Sparrows Nest'!G23</f>
        <v>-2159.133333333333</v>
      </c>
      <c r="H11" s="11">
        <f>'Sparrows Nest'!H23</f>
        <v>109945</v>
      </c>
      <c r="I11" s="11">
        <f>'Sparrows Nest'!I23</f>
        <v>113861.6</v>
      </c>
      <c r="J11" s="11">
        <f>'Sparrows Nest'!J23</f>
        <v>117869.04799999998</v>
      </c>
      <c r="K11" s="11">
        <f>'Sparrows Nest'!K23</f>
        <v>122005.81944000005</v>
      </c>
      <c r="L11" s="3"/>
      <c r="M11" s="3"/>
      <c r="N11" s="3"/>
      <c r="O11" s="3"/>
      <c r="P11" s="3"/>
    </row>
    <row r="12" spans="2:16" ht="15">
      <c r="B12" s="6" t="str">
        <f>'Belle Vue'!B2</f>
        <v>Belle Vue Park </v>
      </c>
      <c r="C12" s="11">
        <f>'Belle Vue'!C18</f>
        <v>26600</v>
      </c>
      <c r="D12" s="11">
        <f>'Belle Vue'!D18</f>
        <v>5685</v>
      </c>
      <c r="E12" s="11">
        <f>'Belle Vue'!E18</f>
        <v>0</v>
      </c>
      <c r="F12" s="11">
        <f>'Belle Vue'!F18</f>
        <v>5685</v>
      </c>
      <c r="G12" s="11">
        <f>'Belle Vue'!G18</f>
        <v>0</v>
      </c>
      <c r="H12" s="11">
        <f>'Belle Vue'!H18</f>
        <v>23830</v>
      </c>
      <c r="I12" s="11">
        <f>'Belle Vue'!I18</f>
        <v>24313</v>
      </c>
      <c r="J12" s="11">
        <f>'Belle Vue'!J18</f>
        <v>24810.49</v>
      </c>
      <c r="K12" s="11">
        <f>'Belle Vue'!K18</f>
        <v>25322.9047</v>
      </c>
      <c r="L12" s="3"/>
      <c r="M12" s="3"/>
      <c r="N12" s="3"/>
      <c r="O12" s="3"/>
      <c r="P12" s="3"/>
    </row>
    <row r="13" spans="2:16" ht="15">
      <c r="B13" s="6" t="str">
        <f>'Kensington Gdns'!B2</f>
        <v>Kensington Gardens Park, Lake, &amp; Sports Ground </v>
      </c>
      <c r="C13" s="11">
        <f>'Kensington Gdns'!C21</f>
        <v>83300</v>
      </c>
      <c r="D13" s="11">
        <f>'Kensington Gdns'!D21</f>
        <v>28919.666666666668</v>
      </c>
      <c r="E13" s="11">
        <f>'Kensington Gdns'!E21</f>
        <v>0</v>
      </c>
      <c r="F13" s="11">
        <f>'Kensington Gdns'!F21</f>
        <v>27568</v>
      </c>
      <c r="G13" s="11">
        <f>'Kensington Gdns'!G21</f>
        <v>-1351.6666666666665</v>
      </c>
      <c r="H13" s="11">
        <f>'Kensington Gdns'!H21</f>
        <v>83305</v>
      </c>
      <c r="I13" s="11">
        <f>'Kensington Gdns'!I21</f>
        <v>86152.15</v>
      </c>
      <c r="J13" s="11">
        <f>'Kensington Gdns'!J21</f>
        <v>89084.7145</v>
      </c>
      <c r="K13" s="11">
        <f>'Kensington Gdns'!K21</f>
        <v>92105.25593500001</v>
      </c>
      <c r="L13" s="3"/>
      <c r="M13" s="3"/>
      <c r="N13" s="3"/>
      <c r="O13" s="3"/>
      <c r="P13" s="3"/>
    </row>
    <row r="14" spans="2:16" ht="15">
      <c r="B14" s="6" t="str">
        <f>'Play Areas'!B2</f>
        <v>Play Areas</v>
      </c>
      <c r="C14" s="11">
        <f>'Play Areas'!C33</f>
        <v>39300</v>
      </c>
      <c r="D14" s="11">
        <f>'Play Areas'!D33</f>
        <v>12409.690444145352</v>
      </c>
      <c r="E14" s="11">
        <f>'Play Areas'!E33</f>
        <v>0</v>
      </c>
      <c r="F14" s="11">
        <f>'Play Areas'!F33</f>
        <v>12009.690444145352</v>
      </c>
      <c r="G14" s="11">
        <f>'Play Areas'!G33</f>
        <v>-400</v>
      </c>
      <c r="H14" s="11">
        <f>'Play Areas'!H33</f>
        <v>38000</v>
      </c>
      <c r="I14" s="11">
        <f>'Play Areas'!I33</f>
        <v>39140</v>
      </c>
      <c r="J14" s="11">
        <f>'Play Areas'!J33</f>
        <v>40314.19999999999</v>
      </c>
      <c r="K14" s="11">
        <f>'Play Areas'!K33</f>
        <v>41523.626</v>
      </c>
      <c r="L14" s="3"/>
      <c r="M14" s="3"/>
      <c r="N14" s="3"/>
      <c r="O14" s="3"/>
      <c r="P14" s="3"/>
    </row>
    <row r="15" spans="2:16" ht="15">
      <c r="B15" s="6" t="str">
        <f>'Denes Oval'!B2</f>
        <v>Denes Oval</v>
      </c>
      <c r="C15" s="11">
        <f>'Denes Oval'!C19</f>
        <v>76000</v>
      </c>
      <c r="D15" s="11">
        <f>'Denes Oval'!D19</f>
        <v>27323</v>
      </c>
      <c r="E15" s="11">
        <f>'Denes Oval'!E19</f>
        <v>0</v>
      </c>
      <c r="F15" s="11">
        <f>'Denes Oval'!F19</f>
        <v>29109</v>
      </c>
      <c r="G15" s="11">
        <f>'Denes Oval'!G19</f>
        <v>1786</v>
      </c>
      <c r="H15" s="11">
        <f>'Denes Oval'!H19</f>
        <v>76095</v>
      </c>
      <c r="I15" s="11">
        <f>'Denes Oval'!I19</f>
        <v>78674.85</v>
      </c>
      <c r="J15" s="11">
        <f>'Denes Oval'!J19</f>
        <v>81332.0955</v>
      </c>
      <c r="K15" s="11">
        <f>'Denes Oval'!K19</f>
        <v>84069.058365</v>
      </c>
      <c r="L15" s="3"/>
      <c r="M15" s="3"/>
      <c r="N15" s="3"/>
      <c r="O15" s="3"/>
      <c r="P15" s="3"/>
    </row>
    <row r="16" spans="2:16" ht="15">
      <c r="B16" s="6" t="str">
        <f>'Normanston Park'!B2</f>
        <v>Normanston Park</v>
      </c>
      <c r="C16" s="11">
        <f>'Normanston Park'!C18</f>
        <v>87300</v>
      </c>
      <c r="D16" s="11">
        <f>'Normanston Park'!D18</f>
        <v>31779.666666666668</v>
      </c>
      <c r="E16" s="11">
        <f>'Normanston Park'!E18</f>
        <v>0</v>
      </c>
      <c r="F16" s="11">
        <f>'Normanston Park'!F18</f>
        <v>29573</v>
      </c>
      <c r="G16" s="11">
        <f>'Normanston Park'!G18</f>
        <v>-2206.666666666667</v>
      </c>
      <c r="H16" s="11">
        <f>'Normanston Park'!H18</f>
        <v>86800</v>
      </c>
      <c r="I16" s="11">
        <f>'Normanston Park'!I18</f>
        <v>89686</v>
      </c>
      <c r="J16" s="11">
        <f>'Normanston Park'!J18</f>
        <v>92658.58</v>
      </c>
      <c r="K16" s="11">
        <f>'Normanston Park'!K18</f>
        <v>95720.33739999999</v>
      </c>
      <c r="L16" s="3"/>
      <c r="M16" s="3"/>
      <c r="N16" s="3"/>
      <c r="O16" s="3"/>
      <c r="P16" s="3"/>
    </row>
    <row r="17" spans="2:16" ht="15">
      <c r="B17" s="19" t="str">
        <f>'Pakefield St PC'!B2</f>
        <v>Pakefield Street Public Convenience</v>
      </c>
      <c r="C17" s="11">
        <f>'Pakefield St PC'!C16</f>
        <v>7800</v>
      </c>
      <c r="D17" s="11">
        <f>'Pakefield St PC'!D16</f>
        <v>3228</v>
      </c>
      <c r="E17" s="11">
        <f>'Pakefield St PC'!E16</f>
        <v>0</v>
      </c>
      <c r="F17" s="11">
        <f>'Pakefield St PC'!F16</f>
        <v>3269.7</v>
      </c>
      <c r="G17" s="11">
        <f>'Pakefield St PC'!G16</f>
        <v>41.700000000000045</v>
      </c>
      <c r="H17" s="11">
        <f>'Pakefield St PC'!H16</f>
        <v>7942</v>
      </c>
      <c r="I17" s="11">
        <f>'Pakefield St PC'!I16</f>
        <v>8274</v>
      </c>
      <c r="J17" s="11">
        <f>'Pakefield St PC'!J16</f>
        <v>8524.12</v>
      </c>
      <c r="K17" s="11">
        <f>'Pakefield St PC'!K16</f>
        <v>8780.5436</v>
      </c>
      <c r="L17" s="3"/>
      <c r="M17" s="3"/>
      <c r="N17" s="3"/>
      <c r="O17" s="3"/>
      <c r="P17" s="3"/>
    </row>
    <row r="18" spans="2:16" ht="15">
      <c r="B18" s="6" t="str">
        <f>'The Triangle PC'!B2</f>
        <v>The Triangle Public Convenience</v>
      </c>
      <c r="C18" s="11">
        <f>'The Triangle PC'!C15</f>
        <v>9500</v>
      </c>
      <c r="D18" s="11">
        <f>'The Triangle PC'!D15</f>
        <v>3445</v>
      </c>
      <c r="E18" s="11">
        <f>'The Triangle PC'!E15</f>
        <v>0</v>
      </c>
      <c r="F18" s="11">
        <f>'The Triangle PC'!F15</f>
        <v>3440.1</v>
      </c>
      <c r="G18" s="11">
        <f>'The Triangle PC'!G15</f>
        <v>-4.900000000000091</v>
      </c>
      <c r="H18" s="11">
        <f>'The Triangle PC'!H15</f>
        <v>9495</v>
      </c>
      <c r="I18" s="11">
        <f>'The Triangle PC'!I15</f>
        <v>9942</v>
      </c>
      <c r="J18" s="11">
        <f>'The Triangle PC'!J15</f>
        <v>10231.560000000001</v>
      </c>
      <c r="K18" s="11">
        <f>'The Triangle PC'!K15</f>
        <v>10538.9068</v>
      </c>
      <c r="L18" s="3"/>
      <c r="M18" s="3"/>
      <c r="N18" s="3"/>
      <c r="O18" s="3"/>
      <c r="P18" s="3"/>
    </row>
    <row r="19" spans="2:16" ht="15">
      <c r="B19" s="6" t="str">
        <f>'Kn Gdns PC'!B2</f>
        <v>Kensington Gardens Public Convenience</v>
      </c>
      <c r="C19" s="11">
        <f>'Kn Gdns PC'!C17</f>
        <v>21800</v>
      </c>
      <c r="D19" s="11">
        <f>'Kn Gdns PC'!D17</f>
        <v>8852</v>
      </c>
      <c r="E19" s="11">
        <f>'Kn Gdns PC'!E17</f>
        <v>0</v>
      </c>
      <c r="F19" s="11">
        <f>'Kn Gdns PC'!F17</f>
        <v>8709.2</v>
      </c>
      <c r="G19" s="11">
        <f>'Kn Gdns PC'!G17</f>
        <v>-142.79999999999995</v>
      </c>
      <c r="H19" s="11">
        <f>'Kn Gdns PC'!H17</f>
        <v>22117</v>
      </c>
      <c r="I19" s="11">
        <f>'Kn Gdns PC'!I17</f>
        <v>23024.8</v>
      </c>
      <c r="J19" s="11">
        <f>'Kn Gdns PC'!J17</f>
        <v>23717.744000000002</v>
      </c>
      <c r="K19" s="11">
        <f>'Kn Gdns PC'!K17</f>
        <v>24429.376320000003</v>
      </c>
      <c r="L19" s="3"/>
      <c r="M19" s="3"/>
      <c r="N19" s="3"/>
      <c r="O19" s="3"/>
      <c r="P19" s="3"/>
    </row>
    <row r="20" spans="2:16" ht="15">
      <c r="B20" s="6" t="str">
        <f>'Kirkley Cliff Rd PC'!B2</f>
        <v>Kirkley Cliff Road Public Convenience</v>
      </c>
      <c r="C20" s="11">
        <f>'Kirkley Cliff Rd PC'!C16</f>
        <v>6200</v>
      </c>
      <c r="D20" s="11">
        <f>'Kirkley Cliff Rd PC'!D16</f>
        <v>2203</v>
      </c>
      <c r="E20" s="11">
        <f>'Kirkley Cliff Rd PC'!E16</f>
        <v>0</v>
      </c>
      <c r="F20" s="11">
        <f>'Kirkley Cliff Rd PC'!F16</f>
        <v>2203</v>
      </c>
      <c r="G20" s="11">
        <f>'Kirkley Cliff Rd PC'!G16</f>
        <v>0</v>
      </c>
      <c r="H20" s="11">
        <f>'Kirkley Cliff Rd PC'!H16</f>
        <v>6200</v>
      </c>
      <c r="I20" s="11">
        <f>'Kirkley Cliff Rd PC'!I16</f>
        <v>6386</v>
      </c>
      <c r="J20" s="11">
        <f>'Kirkley Cliff Rd PC'!J16</f>
        <v>6577.58</v>
      </c>
      <c r="K20" s="11">
        <f>'Kirkley Cliff Rd PC'!K16</f>
        <v>6774.9074</v>
      </c>
      <c r="L20" s="3"/>
      <c r="M20" s="3"/>
      <c r="N20" s="3"/>
      <c r="O20" s="3"/>
      <c r="P20" s="3"/>
    </row>
    <row r="21" spans="2:16" ht="15">
      <c r="B21" s="6" t="str">
        <f>'Low Cemetery PC'!B2</f>
        <v>Lowestoft Cemetery Public Convenience</v>
      </c>
      <c r="C21" s="11">
        <f>'Low Cemetery PC'!C16</f>
        <v>6500</v>
      </c>
      <c r="D21" s="11">
        <f>'Low Cemetery PC'!D16</f>
        <v>2207</v>
      </c>
      <c r="E21" s="11">
        <f>'Low Cemetery PC'!E16</f>
        <v>0</v>
      </c>
      <c r="F21" s="11">
        <f>'Low Cemetery PC'!F16</f>
        <v>2107</v>
      </c>
      <c r="G21" s="11">
        <f>'Low Cemetery PC'!G16</f>
        <v>-100</v>
      </c>
      <c r="H21" s="11">
        <f>'Low Cemetery PC'!H16</f>
        <v>6480</v>
      </c>
      <c r="I21" s="11">
        <f>'Low Cemetery PC'!I16</f>
        <v>6674.4</v>
      </c>
      <c r="J21" s="11">
        <f>'Low Cemetery PC'!J16</f>
        <v>6874.6320000000005</v>
      </c>
      <c r="K21" s="11">
        <f>'Low Cemetery PC'!K16</f>
        <v>7080.87096</v>
      </c>
      <c r="L21" s="3"/>
      <c r="M21" s="3"/>
      <c r="N21" s="3"/>
      <c r="O21" s="3"/>
      <c r="P21" s="3"/>
    </row>
    <row r="22" spans="2:16" ht="15">
      <c r="B22" s="6" t="str">
        <f>Miscellaneous!B2</f>
        <v>Miscellaneous</v>
      </c>
      <c r="C22" s="11">
        <f>Miscellaneous!C16</f>
        <v>-4200</v>
      </c>
      <c r="D22" s="11">
        <f>Miscellaneous!D16</f>
        <v>1989.771197846568</v>
      </c>
      <c r="E22" s="11">
        <f>Miscellaneous!E16</f>
        <v>0</v>
      </c>
      <c r="F22" s="11">
        <f>Miscellaneous!F16</f>
        <v>1989.771197846568</v>
      </c>
      <c r="G22" s="11">
        <f>Miscellaneous!G16</f>
        <v>0</v>
      </c>
      <c r="H22" s="11">
        <f>Miscellaneous!H16</f>
        <v>-4200</v>
      </c>
      <c r="I22" s="11">
        <f>Miscellaneous!I16</f>
        <v>-4032</v>
      </c>
      <c r="J22" s="11">
        <f>Miscellaneous!J16</f>
        <v>-3858.96</v>
      </c>
      <c r="K22" s="11">
        <f>Miscellaneous!K16</f>
        <v>-3680.7288</v>
      </c>
      <c r="L22" s="3"/>
      <c r="M22" s="3"/>
      <c r="N22" s="3"/>
      <c r="O22" s="3"/>
      <c r="P22" s="3"/>
    </row>
    <row r="23" spans="2:16" ht="15">
      <c r="B23" s="6" t="str">
        <f>'Town Hall'!B2</f>
        <v>Town Hall</v>
      </c>
      <c r="C23" s="11">
        <f>'Town Hall'!C28</f>
        <v>86120</v>
      </c>
      <c r="D23" s="11">
        <f>'Town Hall'!D28</f>
        <v>5853</v>
      </c>
      <c r="E23" s="11">
        <f>'Town Hall'!E28</f>
        <v>0</v>
      </c>
      <c r="F23" s="11">
        <f>'Town Hall'!F28</f>
        <v>853</v>
      </c>
      <c r="G23" s="11">
        <f>'Town Hall'!G28</f>
        <v>-5000</v>
      </c>
      <c r="H23" s="11">
        <f>'Town Hall'!H28</f>
        <v>8200</v>
      </c>
      <c r="I23" s="11">
        <f>'Town Hall'!I28</f>
        <v>81120</v>
      </c>
      <c r="J23" s="11">
        <f>'Town Hall'!J28</f>
        <v>81120</v>
      </c>
      <c r="K23" s="11">
        <f>'Town Hall'!K28</f>
        <v>81120</v>
      </c>
      <c r="L23" s="3"/>
      <c r="M23" s="3"/>
      <c r="N23" s="3"/>
      <c r="O23" s="3"/>
      <c r="P23" s="3"/>
    </row>
    <row r="24" spans="2:16" ht="15">
      <c r="B24" s="6" t="str">
        <f>Administration!B2</f>
        <v>Administration</v>
      </c>
      <c r="C24" s="11">
        <f>Administration!C50</f>
        <v>455260</v>
      </c>
      <c r="D24" s="11">
        <f>Administration!D50</f>
        <v>16353</v>
      </c>
      <c r="E24" s="11">
        <f>Administration!E50</f>
        <v>0</v>
      </c>
      <c r="F24" s="11">
        <f>Administration!F50</f>
        <v>26669.11</v>
      </c>
      <c r="G24" s="11">
        <f>Administration!G50</f>
        <v>10316.11</v>
      </c>
      <c r="H24" s="11">
        <f>Administration!H50</f>
        <v>251556</v>
      </c>
      <c r="I24" s="11">
        <f>Administration!I50</f>
        <v>442366</v>
      </c>
      <c r="J24" s="11">
        <f>Administration!J50</f>
        <v>482366</v>
      </c>
      <c r="K24" s="11">
        <f>Administration!K50</f>
        <v>442366</v>
      </c>
      <c r="L24" s="3"/>
      <c r="M24" s="3"/>
      <c r="N24" s="3"/>
      <c r="O24" s="3"/>
      <c r="P24" s="3"/>
    </row>
    <row r="25" spans="2:16" ht="15">
      <c r="B25" s="6"/>
      <c r="C25" s="14"/>
      <c r="D25" s="11"/>
      <c r="E25" s="11"/>
      <c r="F25" s="11"/>
      <c r="G25" s="14"/>
      <c r="H25" s="14"/>
      <c r="I25" s="14"/>
      <c r="J25" s="14"/>
      <c r="K25" s="14"/>
      <c r="L25" s="3"/>
      <c r="M25" s="3"/>
      <c r="N25" s="3"/>
      <c r="O25" s="3"/>
      <c r="P25" s="3"/>
    </row>
    <row r="26" spans="2:16" ht="15">
      <c r="B26" s="6" t="s">
        <v>127</v>
      </c>
      <c r="C26" s="11">
        <f>SUM(C4:C25)</f>
        <v>1392280</v>
      </c>
      <c r="D26" s="11">
        <f aca="true" t="shared" si="0" ref="D26:K26">SUM(D4:D25)</f>
        <v>444361.42305966804</v>
      </c>
      <c r="E26" s="11">
        <f t="shared" si="0"/>
        <v>120</v>
      </c>
      <c r="F26" s="11">
        <f t="shared" si="0"/>
        <v>438620.06639300135</v>
      </c>
      <c r="G26" s="11">
        <f t="shared" si="0"/>
        <v>-5621.356666666665</v>
      </c>
      <c r="H26" s="11">
        <f>SUM(H4:H25)</f>
        <v>1063185.3</v>
      </c>
      <c r="I26" s="11">
        <f t="shared" si="0"/>
        <v>1350809.1</v>
      </c>
      <c r="J26" s="11">
        <f t="shared" si="0"/>
        <v>1414888.284</v>
      </c>
      <c r="K26" s="11">
        <f t="shared" si="0"/>
        <v>1399704.74352</v>
      </c>
      <c r="L26" s="3"/>
      <c r="M26" s="3"/>
      <c r="N26" s="3"/>
      <c r="O26" s="3"/>
      <c r="P26" s="3"/>
    </row>
    <row r="27" spans="2:11" ht="15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2:11" ht="15">
      <c r="B28" s="35" t="s">
        <v>175</v>
      </c>
      <c r="C28" s="36">
        <v>-1392280</v>
      </c>
      <c r="D28" s="35">
        <f>C28/2</f>
        <v>-696140</v>
      </c>
      <c r="E28" s="35">
        <v>-696140</v>
      </c>
      <c r="F28" s="35">
        <v>0</v>
      </c>
      <c r="G28" s="11">
        <f>E28+F28-D28</f>
        <v>0</v>
      </c>
      <c r="H28" s="36">
        <v>-1392280</v>
      </c>
      <c r="I28" s="36">
        <v>-1392280</v>
      </c>
      <c r="J28" s="36">
        <v>-1392280</v>
      </c>
      <c r="K28" s="36">
        <v>-1392280</v>
      </c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 t="s">
        <v>176</v>
      </c>
      <c r="C30" s="35">
        <f>C26+C28</f>
        <v>0</v>
      </c>
      <c r="D30" s="35"/>
      <c r="E30" s="35"/>
      <c r="F30" s="35"/>
      <c r="G30" s="35"/>
      <c r="H30" s="35">
        <f>H26+H28</f>
        <v>-329094.69999999995</v>
      </c>
      <c r="I30" s="35">
        <f>I26+I28</f>
        <v>-41470.89999999991</v>
      </c>
      <c r="J30" s="35">
        <f>J26+J28</f>
        <v>22608.283999999985</v>
      </c>
      <c r="K30" s="35">
        <f>K26+K28</f>
        <v>7424.743520000018</v>
      </c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 t="s">
        <v>177</v>
      </c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 t="s">
        <v>178</v>
      </c>
      <c r="C33" s="35">
        <v>-9480</v>
      </c>
      <c r="D33" s="35"/>
      <c r="E33" s="35"/>
      <c r="F33" s="35"/>
      <c r="G33" s="35"/>
      <c r="H33" s="35">
        <v>-9480</v>
      </c>
      <c r="I33" s="35">
        <f>H34</f>
        <v>-338574.69999999995</v>
      </c>
      <c r="J33" s="35">
        <f>I34</f>
        <v>-380045.59999999986</v>
      </c>
      <c r="K33" s="35">
        <f>J34</f>
        <v>-357437.3159999999</v>
      </c>
    </row>
    <row r="34" spans="2:11" ht="15">
      <c r="B34" s="35" t="s">
        <v>179</v>
      </c>
      <c r="C34" s="35">
        <f>C33+C30</f>
        <v>-9480</v>
      </c>
      <c r="D34" s="35"/>
      <c r="E34" s="35"/>
      <c r="F34" s="35"/>
      <c r="G34" s="35"/>
      <c r="H34" s="35">
        <f>H33+H30</f>
        <v>-338574.69999999995</v>
      </c>
      <c r="I34" s="35">
        <f>I33+I30</f>
        <v>-380045.59999999986</v>
      </c>
      <c r="J34" s="35">
        <f>J33+J30</f>
        <v>-357437.3159999999</v>
      </c>
      <c r="K34" s="35">
        <f>K33+K30</f>
        <v>-350012.57247999986</v>
      </c>
    </row>
    <row r="37" spans="2:5" ht="15">
      <c r="B37" s="1" t="s">
        <v>147</v>
      </c>
      <c r="C37" s="30"/>
      <c r="D37" s="30"/>
      <c r="E37" s="30"/>
    </row>
    <row r="38" spans="2:5" ht="15">
      <c r="B38" s="25"/>
      <c r="C38" s="30"/>
      <c r="D38" s="30"/>
      <c r="E38" s="30"/>
    </row>
    <row r="39" spans="2:5" ht="15">
      <c r="B39" s="6" t="s">
        <v>148</v>
      </c>
      <c r="C39" s="28">
        <v>12173.9</v>
      </c>
      <c r="D39" s="30"/>
      <c r="E39" s="30"/>
    </row>
    <row r="40" spans="2:5" ht="15">
      <c r="B40" s="30"/>
      <c r="C40" s="30"/>
      <c r="D40" s="30"/>
      <c r="E40" s="30"/>
    </row>
    <row r="41" spans="2:5" ht="30">
      <c r="B41" s="6" t="s">
        <v>149</v>
      </c>
      <c r="C41" s="4" t="s">
        <v>150</v>
      </c>
      <c r="D41" s="4" t="s">
        <v>151</v>
      </c>
      <c r="E41" s="4" t="s">
        <v>152</v>
      </c>
    </row>
    <row r="42" spans="2:5" ht="15">
      <c r="B42" s="7" t="s">
        <v>153</v>
      </c>
      <c r="C42" s="31">
        <f>C45*(6/9)</f>
        <v>76.24398645189024</v>
      </c>
      <c r="D42" s="31">
        <f>C42/12</f>
        <v>6.35366553765752</v>
      </c>
      <c r="E42" s="31">
        <f>C42/52</f>
        <v>1.4662305086901968</v>
      </c>
    </row>
    <row r="43" spans="2:5" ht="15">
      <c r="B43" s="7" t="s">
        <v>154</v>
      </c>
      <c r="C43" s="31">
        <f>C45*(7/9)</f>
        <v>88.95131752720529</v>
      </c>
      <c r="D43" s="31">
        <f aca="true" t="shared" si="1" ref="D43:D49">C43/12</f>
        <v>7.4126097939337745</v>
      </c>
      <c r="E43" s="31">
        <f aca="true" t="shared" si="2" ref="E43:E49">C43/52</f>
        <v>1.7106022601385633</v>
      </c>
    </row>
    <row r="44" spans="2:5" ht="15">
      <c r="B44" s="7" t="s">
        <v>155</v>
      </c>
      <c r="C44" s="31">
        <f>C45*(8/9)</f>
        <v>101.65864860252032</v>
      </c>
      <c r="D44" s="31">
        <f t="shared" si="1"/>
        <v>8.471554050210026</v>
      </c>
      <c r="E44" s="31">
        <f t="shared" si="2"/>
        <v>1.9549740115869292</v>
      </c>
    </row>
    <row r="45" spans="2:5" ht="15">
      <c r="B45" s="6" t="s">
        <v>156</v>
      </c>
      <c r="C45" s="29">
        <f>C26/C39</f>
        <v>114.36597967783537</v>
      </c>
      <c r="D45" s="29">
        <f t="shared" si="1"/>
        <v>9.530498306486281</v>
      </c>
      <c r="E45" s="29">
        <f t="shared" si="2"/>
        <v>2.1993457630352955</v>
      </c>
    </row>
    <row r="46" spans="2:5" ht="15">
      <c r="B46" s="7" t="s">
        <v>157</v>
      </c>
      <c r="C46" s="31">
        <f>C45*(11/9)</f>
        <v>139.78064182846546</v>
      </c>
      <c r="D46" s="31">
        <f t="shared" si="1"/>
        <v>11.64838681903879</v>
      </c>
      <c r="E46" s="31">
        <f t="shared" si="2"/>
        <v>2.688089265932028</v>
      </c>
    </row>
    <row r="47" spans="2:5" ht="15">
      <c r="B47" s="7" t="s">
        <v>158</v>
      </c>
      <c r="C47" s="31">
        <f>C45*(13/9)</f>
        <v>165.19530397909554</v>
      </c>
      <c r="D47" s="31">
        <f t="shared" si="1"/>
        <v>13.766275331591295</v>
      </c>
      <c r="E47" s="31">
        <f t="shared" si="2"/>
        <v>3.1768327688287603</v>
      </c>
    </row>
    <row r="48" spans="2:5" ht="15">
      <c r="B48" s="7" t="s">
        <v>159</v>
      </c>
      <c r="C48" s="31">
        <f>C45*(15/9)</f>
        <v>190.60996612972562</v>
      </c>
      <c r="D48" s="31">
        <f t="shared" si="1"/>
        <v>15.884163844143801</v>
      </c>
      <c r="E48" s="31">
        <f t="shared" si="2"/>
        <v>3.6655762717254925</v>
      </c>
    </row>
    <row r="49" spans="2:5" ht="15">
      <c r="B49" s="7" t="s">
        <v>160</v>
      </c>
      <c r="C49" s="31">
        <f>C45*(18/9)</f>
        <v>228.73195935567074</v>
      </c>
      <c r="D49" s="31">
        <f t="shared" si="1"/>
        <v>19.060996612972563</v>
      </c>
      <c r="E49" s="31">
        <f t="shared" si="2"/>
        <v>4.398691526070591</v>
      </c>
    </row>
    <row r="51" ht="15">
      <c r="B51" s="2" t="s">
        <v>128</v>
      </c>
    </row>
    <row r="52" ht="15">
      <c r="B52" t="s">
        <v>200</v>
      </c>
    </row>
    <row r="54" ht="15">
      <c r="D54" s="3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6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100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80</v>
      </c>
      <c r="C5" s="14">
        <v>400</v>
      </c>
      <c r="D5" s="14">
        <v>65</v>
      </c>
      <c r="E5" s="11"/>
      <c r="F5" s="14">
        <v>65</v>
      </c>
      <c r="G5" s="14">
        <f>E5+F5-D5</f>
        <v>0</v>
      </c>
      <c r="H5" s="14">
        <v>400</v>
      </c>
      <c r="I5" s="14">
        <f aca="true" t="shared" si="0" ref="I5:K7">H5*1.03</f>
        <v>412</v>
      </c>
      <c r="J5" s="14">
        <f t="shared" si="0"/>
        <v>424.36</v>
      </c>
      <c r="K5" s="14">
        <f t="shared" si="0"/>
        <v>437.0908</v>
      </c>
      <c r="L5" s="3"/>
      <c r="M5" s="3"/>
      <c r="N5" s="3"/>
      <c r="O5" s="3"/>
      <c r="P5" s="3"/>
    </row>
    <row r="6" spans="2:16" ht="15">
      <c r="B6" s="7" t="s">
        <v>82</v>
      </c>
      <c r="C6" s="14">
        <v>5500</v>
      </c>
      <c r="D6" s="11"/>
      <c r="E6" s="11"/>
      <c r="F6" s="11"/>
      <c r="G6" s="14">
        <f>E6+F6-D6</f>
        <v>0</v>
      </c>
      <c r="H6" s="14">
        <v>5500</v>
      </c>
      <c r="I6" s="14">
        <f t="shared" si="0"/>
        <v>5665</v>
      </c>
      <c r="J6" s="14">
        <f t="shared" si="0"/>
        <v>5834.95</v>
      </c>
      <c r="K6" s="14">
        <f t="shared" si="0"/>
        <v>6009.9985</v>
      </c>
      <c r="L6" s="3"/>
      <c r="M6" s="3"/>
      <c r="N6" s="3"/>
      <c r="O6" s="3"/>
      <c r="P6" s="3"/>
    </row>
    <row r="7" spans="2:16" ht="15">
      <c r="B7" s="7" t="s">
        <v>203</v>
      </c>
      <c r="C7" s="14">
        <v>0</v>
      </c>
      <c r="D7" s="14">
        <v>0</v>
      </c>
      <c r="E7" s="14"/>
      <c r="F7" s="14">
        <v>105</v>
      </c>
      <c r="G7" s="14">
        <f>E7+F7-D7</f>
        <v>105</v>
      </c>
      <c r="H7" s="14">
        <v>105</v>
      </c>
      <c r="I7" s="14">
        <f t="shared" si="0"/>
        <v>108.15</v>
      </c>
      <c r="J7" s="14">
        <f t="shared" si="0"/>
        <v>111.39450000000001</v>
      </c>
      <c r="K7" s="14">
        <f t="shared" si="0"/>
        <v>114.73633500000001</v>
      </c>
      <c r="L7" s="3"/>
      <c r="M7" s="3"/>
      <c r="N7" s="3"/>
      <c r="O7" s="3"/>
      <c r="P7" s="3"/>
    </row>
    <row r="8" spans="2:16" ht="15">
      <c r="B8" s="7" t="s">
        <v>70</v>
      </c>
      <c r="C8" s="14">
        <v>100</v>
      </c>
      <c r="D8" s="14">
        <v>100</v>
      </c>
      <c r="E8" s="11"/>
      <c r="F8" s="11"/>
      <c r="G8" s="14">
        <f>E8+F8-D8</f>
        <v>-100</v>
      </c>
      <c r="H8" s="14">
        <v>0</v>
      </c>
      <c r="I8" s="14">
        <v>0</v>
      </c>
      <c r="J8" s="14">
        <v>0</v>
      </c>
      <c r="K8" s="14">
        <v>0</v>
      </c>
      <c r="L8" s="3"/>
      <c r="M8" s="3"/>
      <c r="N8" s="3"/>
      <c r="O8" s="3"/>
      <c r="P8" s="3"/>
    </row>
    <row r="9" spans="2:16" ht="15">
      <c r="B9" s="6" t="s">
        <v>81</v>
      </c>
      <c r="C9" s="11">
        <f>SUM(C5:C8)</f>
        <v>6000</v>
      </c>
      <c r="D9" s="11">
        <f aca="true" t="shared" si="1" ref="D9:K9">SUM(D5:D8)</f>
        <v>165</v>
      </c>
      <c r="E9" s="11">
        <f t="shared" si="1"/>
        <v>0</v>
      </c>
      <c r="F9" s="11">
        <f t="shared" si="1"/>
        <v>170</v>
      </c>
      <c r="G9" s="11">
        <f t="shared" si="1"/>
        <v>5</v>
      </c>
      <c r="H9" s="11">
        <f>SUM(H5:H8)</f>
        <v>6005</v>
      </c>
      <c r="I9" s="11">
        <f t="shared" si="1"/>
        <v>6185.15</v>
      </c>
      <c r="J9" s="11">
        <f t="shared" si="1"/>
        <v>6370.7045</v>
      </c>
      <c r="K9" s="11">
        <f t="shared" si="1"/>
        <v>6561.825634999999</v>
      </c>
      <c r="L9" s="3"/>
      <c r="M9" s="3"/>
      <c r="N9" s="3"/>
      <c r="O9" s="3"/>
      <c r="P9" s="3"/>
    </row>
    <row r="10" spans="2:16" ht="1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3"/>
      <c r="M10" s="3"/>
      <c r="N10" s="3"/>
      <c r="O10" s="3"/>
      <c r="P10" s="3"/>
    </row>
    <row r="11" spans="2:16" ht="15">
      <c r="B11" s="7" t="s">
        <v>94</v>
      </c>
      <c r="C11" s="17">
        <v>88900</v>
      </c>
      <c r="D11" s="14">
        <v>31588</v>
      </c>
      <c r="E11" s="14"/>
      <c r="F11" s="14">
        <v>31588</v>
      </c>
      <c r="G11" s="14">
        <f>E11+F11-D11</f>
        <v>0</v>
      </c>
      <c r="H11" s="17">
        <v>88900</v>
      </c>
      <c r="I11" s="14">
        <f>H11*1.03</f>
        <v>91567</v>
      </c>
      <c r="J11" s="14">
        <f>I11*1.03</f>
        <v>94314.01000000001</v>
      </c>
      <c r="K11" s="14">
        <f>J11*1.03</f>
        <v>97143.4303</v>
      </c>
      <c r="L11" s="3"/>
      <c r="M11" s="3"/>
      <c r="N11" s="3"/>
      <c r="O11" s="3"/>
      <c r="P11" s="3"/>
    </row>
    <row r="12" spans="2:16" ht="15">
      <c r="B12" s="6" t="s">
        <v>171</v>
      </c>
      <c r="C12" s="11">
        <f aca="true" t="shared" si="2" ref="C12:K12">SUM(C11:C11)</f>
        <v>88900</v>
      </c>
      <c r="D12" s="11">
        <f t="shared" si="2"/>
        <v>31588</v>
      </c>
      <c r="E12" s="11">
        <f t="shared" si="2"/>
        <v>0</v>
      </c>
      <c r="F12" s="11">
        <f t="shared" si="2"/>
        <v>31588</v>
      </c>
      <c r="G12" s="11">
        <f t="shared" si="2"/>
        <v>0</v>
      </c>
      <c r="H12" s="11">
        <f>SUM(H11:H11)</f>
        <v>88900</v>
      </c>
      <c r="I12" s="11">
        <f t="shared" si="2"/>
        <v>91567</v>
      </c>
      <c r="J12" s="11">
        <f t="shared" si="2"/>
        <v>94314.01000000001</v>
      </c>
      <c r="K12" s="11">
        <f t="shared" si="2"/>
        <v>97143.4303</v>
      </c>
      <c r="L12" s="3"/>
      <c r="M12" s="3"/>
      <c r="N12" s="3"/>
      <c r="O12" s="3"/>
      <c r="P12" s="3"/>
    </row>
    <row r="13" spans="2:16" ht="1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3"/>
      <c r="N13" s="3"/>
      <c r="O13" s="3"/>
      <c r="P13" s="3"/>
    </row>
    <row r="14" spans="2:16" ht="15">
      <c r="B14" s="6" t="s">
        <v>71</v>
      </c>
      <c r="C14" s="11">
        <f aca="true" t="shared" si="3" ref="C14:K14">C9+C12</f>
        <v>94900</v>
      </c>
      <c r="D14" s="11">
        <f t="shared" si="3"/>
        <v>31753</v>
      </c>
      <c r="E14" s="11">
        <f t="shared" si="3"/>
        <v>0</v>
      </c>
      <c r="F14" s="11">
        <f t="shared" si="3"/>
        <v>31758</v>
      </c>
      <c r="G14" s="11">
        <f t="shared" si="3"/>
        <v>5</v>
      </c>
      <c r="H14" s="11">
        <f>H9+H12</f>
        <v>94905</v>
      </c>
      <c r="I14" s="11">
        <f t="shared" si="3"/>
        <v>97752.15</v>
      </c>
      <c r="J14" s="11">
        <f t="shared" si="3"/>
        <v>100684.7145</v>
      </c>
      <c r="K14" s="11">
        <f t="shared" si="3"/>
        <v>103705.25593500001</v>
      </c>
      <c r="L14" s="3"/>
      <c r="M14" s="3"/>
      <c r="N14" s="3"/>
      <c r="O14" s="3"/>
      <c r="P14" s="3"/>
    </row>
    <row r="15" spans="2:16" ht="1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3"/>
      <c r="M15" s="3"/>
      <c r="N15" s="3"/>
      <c r="O15" s="3"/>
      <c r="P15" s="3"/>
    </row>
    <row r="16" spans="2:16" ht="15">
      <c r="B16" s="7" t="s">
        <v>101</v>
      </c>
      <c r="C16" s="14">
        <v>-3100</v>
      </c>
      <c r="D16" s="11"/>
      <c r="E16" s="11"/>
      <c r="F16" s="11"/>
      <c r="G16" s="14">
        <f>E16+F16-D16</f>
        <v>0</v>
      </c>
      <c r="H16" s="14">
        <v>-3100</v>
      </c>
      <c r="I16" s="14">
        <v>-3100</v>
      </c>
      <c r="J16" s="14">
        <v>-3100</v>
      </c>
      <c r="K16" s="14">
        <v>-3100</v>
      </c>
      <c r="L16" s="3"/>
      <c r="M16" s="3"/>
      <c r="N16" s="3"/>
      <c r="O16" s="3"/>
      <c r="P16" s="3"/>
    </row>
    <row r="17" spans="2:16" ht="15">
      <c r="B17" s="7" t="s">
        <v>102</v>
      </c>
      <c r="C17" s="14">
        <v>-6300</v>
      </c>
      <c r="D17" s="14">
        <f>C17/3</f>
        <v>-2100</v>
      </c>
      <c r="E17" s="11"/>
      <c r="F17" s="11"/>
      <c r="G17" s="14">
        <f>E17+F17-D17</f>
        <v>2100</v>
      </c>
      <c r="H17" s="14">
        <v>-6300</v>
      </c>
      <c r="I17" s="14">
        <v>-6300</v>
      </c>
      <c r="J17" s="14">
        <v>-6300</v>
      </c>
      <c r="K17" s="14">
        <v>-6300</v>
      </c>
      <c r="L17" s="3"/>
      <c r="M17" s="3"/>
      <c r="N17" s="3"/>
      <c r="O17" s="3"/>
      <c r="P17" s="3"/>
    </row>
    <row r="18" spans="2:16" ht="15">
      <c r="B18" s="7" t="s">
        <v>103</v>
      </c>
      <c r="C18" s="14">
        <v>-2200</v>
      </c>
      <c r="D18" s="14">
        <f>C18/3</f>
        <v>-733.3333333333334</v>
      </c>
      <c r="E18" s="11"/>
      <c r="F18" s="14">
        <v>-4190</v>
      </c>
      <c r="G18" s="14">
        <f>E18+F18-D18</f>
        <v>-3456.6666666666665</v>
      </c>
      <c r="H18" s="14">
        <v>-2200</v>
      </c>
      <c r="I18" s="14">
        <v>-2200</v>
      </c>
      <c r="J18" s="14">
        <v>-2200</v>
      </c>
      <c r="K18" s="14">
        <v>-2200</v>
      </c>
      <c r="L18" s="3"/>
      <c r="M18" s="3"/>
      <c r="N18" s="3"/>
      <c r="O18" s="3"/>
      <c r="P18" s="3"/>
    </row>
    <row r="19" spans="2:16" ht="15">
      <c r="B19" s="6" t="s">
        <v>0</v>
      </c>
      <c r="C19" s="11">
        <f>SUM(C16:C18)</f>
        <v>-11600</v>
      </c>
      <c r="D19" s="11">
        <f aca="true" t="shared" si="4" ref="D19:K19">SUM(D16:D18)</f>
        <v>-2833.3333333333335</v>
      </c>
      <c r="E19" s="11">
        <f t="shared" si="4"/>
        <v>0</v>
      </c>
      <c r="F19" s="11">
        <f t="shared" si="4"/>
        <v>-4190</v>
      </c>
      <c r="G19" s="11">
        <f t="shared" si="4"/>
        <v>-1356.6666666666665</v>
      </c>
      <c r="H19" s="11">
        <f>SUM(H16:H18)</f>
        <v>-11600</v>
      </c>
      <c r="I19" s="11">
        <f t="shared" si="4"/>
        <v>-11600</v>
      </c>
      <c r="J19" s="11">
        <f t="shared" si="4"/>
        <v>-11600</v>
      </c>
      <c r="K19" s="11">
        <f t="shared" si="4"/>
        <v>-11600</v>
      </c>
      <c r="L19" s="3"/>
      <c r="M19" s="3"/>
      <c r="N19" s="3"/>
      <c r="O19" s="3"/>
      <c r="P19" s="3"/>
    </row>
    <row r="20" spans="2:16" ht="15">
      <c r="B20" s="6"/>
      <c r="C20" s="11"/>
      <c r="D20" s="11"/>
      <c r="E20" s="11"/>
      <c r="F20" s="11"/>
      <c r="G20" s="11"/>
      <c r="H20" s="11"/>
      <c r="I20" s="11"/>
      <c r="J20" s="11"/>
      <c r="K20" s="11"/>
      <c r="L20" s="3"/>
      <c r="M20" s="3"/>
      <c r="N20" s="3"/>
      <c r="O20" s="3"/>
      <c r="P20" s="3"/>
    </row>
    <row r="21" spans="2:16" ht="15">
      <c r="B21" s="6" t="s">
        <v>74</v>
      </c>
      <c r="C21" s="11">
        <f aca="true" t="shared" si="5" ref="C21:K21">C14+C19</f>
        <v>83300</v>
      </c>
      <c r="D21" s="11">
        <f t="shared" si="5"/>
        <v>28919.666666666668</v>
      </c>
      <c r="E21" s="11">
        <f t="shared" si="5"/>
        <v>0</v>
      </c>
      <c r="F21" s="11">
        <f t="shared" si="5"/>
        <v>27568</v>
      </c>
      <c r="G21" s="11">
        <f t="shared" si="5"/>
        <v>-1351.6666666666665</v>
      </c>
      <c r="H21" s="11">
        <f>H14+H19</f>
        <v>83305</v>
      </c>
      <c r="I21" s="11">
        <f t="shared" si="5"/>
        <v>86152.15</v>
      </c>
      <c r="J21" s="11">
        <f t="shared" si="5"/>
        <v>89084.7145</v>
      </c>
      <c r="K21" s="11">
        <f t="shared" si="5"/>
        <v>92105.25593500001</v>
      </c>
      <c r="L21" s="3"/>
      <c r="M21" s="3"/>
      <c r="N21" s="3"/>
      <c r="O21" s="3"/>
      <c r="P21" s="3"/>
    </row>
    <row r="23" ht="15">
      <c r="B23" s="22" t="s">
        <v>128</v>
      </c>
    </row>
    <row r="24" ht="15">
      <c r="B24" s="21" t="s">
        <v>137</v>
      </c>
    </row>
    <row r="25" ht="15">
      <c r="B25" t="s">
        <v>194</v>
      </c>
    </row>
    <row r="26" ht="15">
      <c r="B26" s="39" t="s">
        <v>195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8"/>
  <sheetViews>
    <sheetView zoomScalePageLayoutView="0" workbookViewId="0" topLeftCell="A1">
      <selection activeCell="B38" sqref="B38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9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104</v>
      </c>
      <c r="C5" s="14">
        <v>4200</v>
      </c>
      <c r="D5" s="11"/>
      <c r="E5" s="11"/>
      <c r="F5" s="11"/>
      <c r="G5" s="14">
        <f>E5+F5-D5</f>
        <v>0</v>
      </c>
      <c r="H5" s="14">
        <v>4200</v>
      </c>
      <c r="I5" s="14">
        <f>H5*1.03</f>
        <v>4326</v>
      </c>
      <c r="J5" s="14">
        <f>I5*1.03</f>
        <v>4455.78</v>
      </c>
      <c r="K5" s="14">
        <f>J5*1.03</f>
        <v>4589.453399999999</v>
      </c>
      <c r="L5" s="3"/>
      <c r="M5" s="3"/>
      <c r="N5" s="3"/>
      <c r="O5" s="3"/>
      <c r="P5" s="3"/>
    </row>
    <row r="6" spans="2:16" ht="15">
      <c r="B6" s="7" t="s">
        <v>105</v>
      </c>
      <c r="C6" s="14">
        <v>400</v>
      </c>
      <c r="D6" s="14">
        <v>400</v>
      </c>
      <c r="E6" s="11"/>
      <c r="F6" s="11"/>
      <c r="G6" s="14">
        <f>E6+F6-D6</f>
        <v>-400</v>
      </c>
      <c r="H6" s="14">
        <v>0</v>
      </c>
      <c r="I6" s="14">
        <v>0</v>
      </c>
      <c r="J6" s="14">
        <v>0</v>
      </c>
      <c r="K6" s="14">
        <v>0</v>
      </c>
      <c r="L6" s="3"/>
      <c r="M6" s="3"/>
      <c r="N6" s="3"/>
      <c r="O6" s="3"/>
      <c r="P6" s="3"/>
    </row>
    <row r="7" spans="2:16" ht="15">
      <c r="B7" s="7" t="s">
        <v>130</v>
      </c>
      <c r="C7" s="14">
        <v>1400</v>
      </c>
      <c r="D7" s="11"/>
      <c r="E7" s="11"/>
      <c r="F7" s="11"/>
      <c r="G7" s="14">
        <f>E7+F7-D7</f>
        <v>0</v>
      </c>
      <c r="H7" s="14">
        <v>0</v>
      </c>
      <c r="I7" s="14">
        <v>0</v>
      </c>
      <c r="J7" s="14">
        <v>0</v>
      </c>
      <c r="K7" s="14">
        <v>0</v>
      </c>
      <c r="L7" s="3"/>
      <c r="M7" s="3"/>
      <c r="N7" s="3"/>
      <c r="O7" s="3"/>
      <c r="P7" s="3"/>
    </row>
    <row r="8" spans="2:16" ht="15">
      <c r="B8" s="6" t="s">
        <v>81</v>
      </c>
      <c r="C8" s="11">
        <f>SUM(C5:C7)</f>
        <v>6000</v>
      </c>
      <c r="D8" s="11">
        <f aca="true" t="shared" si="0" ref="D8:K8">SUM(D5:D7)</f>
        <v>400</v>
      </c>
      <c r="E8" s="11">
        <f t="shared" si="0"/>
        <v>0</v>
      </c>
      <c r="F8" s="11">
        <f t="shared" si="0"/>
        <v>0</v>
      </c>
      <c r="G8" s="11">
        <f t="shared" si="0"/>
        <v>-400</v>
      </c>
      <c r="H8" s="11">
        <f>SUM(H5:H7)</f>
        <v>4200</v>
      </c>
      <c r="I8" s="11">
        <f t="shared" si="0"/>
        <v>4326</v>
      </c>
      <c r="J8" s="11">
        <f t="shared" si="0"/>
        <v>4455.78</v>
      </c>
      <c r="K8" s="11">
        <f t="shared" si="0"/>
        <v>4589.453399999999</v>
      </c>
      <c r="L8" s="3"/>
      <c r="M8" s="3"/>
      <c r="N8" s="3"/>
      <c r="O8" s="3"/>
      <c r="P8" s="3"/>
    </row>
    <row r="9" spans="2:16" ht="15">
      <c r="B9" s="8"/>
      <c r="C9" s="14"/>
      <c r="D9" s="11"/>
      <c r="E9" s="11"/>
      <c r="F9" s="11"/>
      <c r="G9" s="14"/>
      <c r="H9" s="14"/>
      <c r="I9" s="14"/>
      <c r="J9" s="14"/>
      <c r="K9" s="14"/>
      <c r="L9" s="3"/>
      <c r="M9" s="3"/>
      <c r="N9" s="3"/>
      <c r="O9" s="3"/>
      <c r="P9" s="3"/>
    </row>
    <row r="10" spans="2:16" ht="15">
      <c r="B10" s="7" t="s">
        <v>106</v>
      </c>
      <c r="C10" s="14">
        <v>1800</v>
      </c>
      <c r="D10" s="14">
        <v>639.5693135935397</v>
      </c>
      <c r="E10" s="14"/>
      <c r="F10" s="14">
        <v>639.5693135935397</v>
      </c>
      <c r="G10" s="14">
        <f aca="true" t="shared" si="1" ref="G10:G26">E10+F10-D10</f>
        <v>0</v>
      </c>
      <c r="H10" s="14">
        <v>1800</v>
      </c>
      <c r="I10" s="14">
        <f>H10*1.03</f>
        <v>1854</v>
      </c>
      <c r="J10" s="14">
        <f>I10*1.03</f>
        <v>1909.6200000000001</v>
      </c>
      <c r="K10" s="14">
        <f>J10*1.03</f>
        <v>1966.9086000000002</v>
      </c>
      <c r="L10" s="3"/>
      <c r="M10" s="3"/>
      <c r="N10" s="3"/>
      <c r="O10" s="3"/>
      <c r="P10" s="3"/>
    </row>
    <row r="11" spans="2:16" ht="15">
      <c r="B11" s="7" t="s">
        <v>35</v>
      </c>
      <c r="C11" s="13">
        <v>6300</v>
      </c>
      <c r="D11" s="14">
        <v>2238.4925975773886</v>
      </c>
      <c r="E11" s="14"/>
      <c r="F11" s="14">
        <v>2238.4925975773886</v>
      </c>
      <c r="G11" s="14">
        <f t="shared" si="1"/>
        <v>0</v>
      </c>
      <c r="H11" s="13">
        <v>6300</v>
      </c>
      <c r="I11" s="14">
        <f>H11*1.03</f>
        <v>6489</v>
      </c>
      <c r="J11" s="14">
        <f>I11*1.03</f>
        <v>6683.67</v>
      </c>
      <c r="K11" s="14">
        <f>J11*1.03</f>
        <v>6884.1801000000005</v>
      </c>
      <c r="L11" s="3"/>
      <c r="M11" s="3"/>
      <c r="N11" s="3"/>
      <c r="O11" s="3"/>
      <c r="P11" s="3"/>
    </row>
    <row r="12" spans="2:16" ht="15">
      <c r="B12" s="7" t="s">
        <v>36</v>
      </c>
      <c r="C12" s="13">
        <v>7900</v>
      </c>
      <c r="D12" s="14">
        <v>2806.99865410498</v>
      </c>
      <c r="E12" s="14"/>
      <c r="F12" s="14">
        <v>2806.99865410498</v>
      </c>
      <c r="G12" s="14">
        <f t="shared" si="1"/>
        <v>0</v>
      </c>
      <c r="H12" s="13">
        <v>7900</v>
      </c>
      <c r="I12" s="14">
        <f>H12*1.03</f>
        <v>8137</v>
      </c>
      <c r="J12" s="14">
        <f>I12*1.03</f>
        <v>8381.11</v>
      </c>
      <c r="K12" s="14">
        <f>J12*1.03</f>
        <v>8632.543300000001</v>
      </c>
      <c r="L12" s="3"/>
      <c r="M12" s="3"/>
      <c r="N12" s="3"/>
      <c r="O12" s="3"/>
      <c r="P12" s="3"/>
    </row>
    <row r="13" spans="2:16" ht="15">
      <c r="B13" s="12" t="s">
        <v>76</v>
      </c>
      <c r="C13" s="13">
        <v>200</v>
      </c>
      <c r="D13" s="14">
        <v>71.06325706594885</v>
      </c>
      <c r="E13" s="14"/>
      <c r="F13" s="14">
        <v>71.06325706594885</v>
      </c>
      <c r="G13" s="14">
        <f t="shared" si="1"/>
        <v>0</v>
      </c>
      <c r="H13" s="13">
        <v>200</v>
      </c>
      <c r="I13" s="14">
        <f>H13*1.03</f>
        <v>206</v>
      </c>
      <c r="J13" s="14">
        <f>I13*1.03</f>
        <v>212.18</v>
      </c>
      <c r="K13" s="14">
        <f>J13*1.03</f>
        <v>218.5454</v>
      </c>
      <c r="L13" s="3"/>
      <c r="M13" s="3"/>
      <c r="N13" s="3"/>
      <c r="O13" s="3"/>
      <c r="P13" s="3"/>
    </row>
    <row r="14" spans="2:16" ht="15">
      <c r="B14" s="7" t="s">
        <v>47</v>
      </c>
      <c r="C14" s="13">
        <v>2200</v>
      </c>
      <c r="D14" s="14">
        <v>781.6958277254373</v>
      </c>
      <c r="E14" s="14"/>
      <c r="F14" s="14">
        <v>781.6958277254373</v>
      </c>
      <c r="G14" s="14">
        <f t="shared" si="1"/>
        <v>0</v>
      </c>
      <c r="H14" s="13">
        <v>2200</v>
      </c>
      <c r="I14" s="14">
        <f>H14*1.03</f>
        <v>2266</v>
      </c>
      <c r="J14" s="14">
        <f>I14*1.03</f>
        <v>2333.98</v>
      </c>
      <c r="K14" s="14">
        <f>J14*1.03</f>
        <v>2403.9994</v>
      </c>
      <c r="L14" s="3"/>
      <c r="M14" s="3"/>
      <c r="N14" s="3"/>
      <c r="O14" s="3"/>
      <c r="P14" s="3"/>
    </row>
    <row r="15" spans="2:16" ht="15">
      <c r="B15" s="7" t="s">
        <v>73</v>
      </c>
      <c r="C15" s="13">
        <v>1400</v>
      </c>
      <c r="D15" s="14">
        <v>497.44279946164204</v>
      </c>
      <c r="E15" s="14"/>
      <c r="F15" s="14">
        <v>497.44279946164204</v>
      </c>
      <c r="G15" s="14">
        <f t="shared" si="1"/>
        <v>0</v>
      </c>
      <c r="H15" s="13">
        <v>1400</v>
      </c>
      <c r="I15" s="14">
        <f>H15*1.03</f>
        <v>1442</v>
      </c>
      <c r="J15" s="14">
        <f>I15*1.03</f>
        <v>1485.26</v>
      </c>
      <c r="K15" s="14">
        <f>J15*1.03</f>
        <v>1529.8178</v>
      </c>
      <c r="L15" s="3"/>
      <c r="M15" s="3"/>
      <c r="N15" s="3"/>
      <c r="O15" s="3"/>
      <c r="P15" s="3"/>
    </row>
    <row r="16" spans="2:16" ht="15">
      <c r="B16" s="7" t="s">
        <v>48</v>
      </c>
      <c r="C16" s="13">
        <v>1400</v>
      </c>
      <c r="D16" s="14">
        <v>497.44279946164204</v>
      </c>
      <c r="E16" s="14"/>
      <c r="F16" s="14">
        <v>497.44279946164204</v>
      </c>
      <c r="G16" s="14">
        <f t="shared" si="1"/>
        <v>0</v>
      </c>
      <c r="H16" s="13">
        <v>1400</v>
      </c>
      <c r="I16" s="14">
        <f>H16*1.03</f>
        <v>1442</v>
      </c>
      <c r="J16" s="14">
        <f>I16*1.03</f>
        <v>1485.26</v>
      </c>
      <c r="K16" s="14">
        <f>J16*1.03</f>
        <v>1529.8178</v>
      </c>
      <c r="L16" s="3"/>
      <c r="M16" s="3"/>
      <c r="N16" s="3"/>
      <c r="O16" s="3"/>
      <c r="P16" s="3"/>
    </row>
    <row r="17" spans="2:16" ht="15">
      <c r="B17" s="7" t="s">
        <v>49</v>
      </c>
      <c r="C17" s="13">
        <v>1400</v>
      </c>
      <c r="D17" s="14">
        <v>497.44279946164204</v>
      </c>
      <c r="E17" s="14"/>
      <c r="F17" s="14">
        <v>497.44279946164204</v>
      </c>
      <c r="G17" s="14">
        <f t="shared" si="1"/>
        <v>0</v>
      </c>
      <c r="H17" s="13">
        <v>1400</v>
      </c>
      <c r="I17" s="14">
        <f>H17*1.03</f>
        <v>1442</v>
      </c>
      <c r="J17" s="14">
        <f>I17*1.03</f>
        <v>1485.26</v>
      </c>
      <c r="K17" s="14">
        <f>J17*1.03</f>
        <v>1529.8178</v>
      </c>
      <c r="L17" s="3"/>
      <c r="M17" s="3"/>
      <c r="N17" s="3"/>
      <c r="O17" s="3"/>
      <c r="P17" s="3"/>
    </row>
    <row r="18" spans="2:16" ht="15">
      <c r="B18" s="12" t="s">
        <v>77</v>
      </c>
      <c r="C18" s="13">
        <v>1100</v>
      </c>
      <c r="D18" s="14">
        <v>390.84791386271866</v>
      </c>
      <c r="E18" s="14"/>
      <c r="F18" s="14">
        <v>390.84791386271866</v>
      </c>
      <c r="G18" s="14">
        <f t="shared" si="1"/>
        <v>0</v>
      </c>
      <c r="H18" s="13">
        <v>1100</v>
      </c>
      <c r="I18" s="14">
        <f>H18*1.03</f>
        <v>1133</v>
      </c>
      <c r="J18" s="14">
        <f>I18*1.03</f>
        <v>1166.99</v>
      </c>
      <c r="K18" s="14">
        <f>J18*1.03</f>
        <v>1201.9997</v>
      </c>
      <c r="L18" s="3"/>
      <c r="M18" s="3"/>
      <c r="N18" s="3"/>
      <c r="O18" s="3"/>
      <c r="P18" s="3"/>
    </row>
    <row r="19" spans="2:16" ht="15">
      <c r="B19" s="7" t="s">
        <v>50</v>
      </c>
      <c r="C19" s="13">
        <v>1400</v>
      </c>
      <c r="D19" s="14">
        <v>497.44279946164204</v>
      </c>
      <c r="E19" s="14"/>
      <c r="F19" s="14">
        <v>497.44279946164204</v>
      </c>
      <c r="G19" s="14">
        <f t="shared" si="1"/>
        <v>0</v>
      </c>
      <c r="H19" s="13">
        <v>1400</v>
      </c>
      <c r="I19" s="14">
        <f>H19*1.03</f>
        <v>1442</v>
      </c>
      <c r="J19" s="14">
        <f>I19*1.03</f>
        <v>1485.26</v>
      </c>
      <c r="K19" s="14">
        <f>J19*1.03</f>
        <v>1529.8178</v>
      </c>
      <c r="L19" s="3"/>
      <c r="M19" s="3"/>
      <c r="N19" s="3"/>
      <c r="O19" s="3"/>
      <c r="P19" s="3"/>
    </row>
    <row r="20" spans="2:16" ht="15">
      <c r="B20" s="12" t="s">
        <v>78</v>
      </c>
      <c r="C20" s="13">
        <v>1400</v>
      </c>
      <c r="D20" s="14">
        <v>497.44279946164204</v>
      </c>
      <c r="E20" s="14"/>
      <c r="F20" s="14">
        <v>497.44279946164204</v>
      </c>
      <c r="G20" s="14">
        <f t="shared" si="1"/>
        <v>0</v>
      </c>
      <c r="H20" s="13">
        <v>1400</v>
      </c>
      <c r="I20" s="14">
        <f>H20*1.03</f>
        <v>1442</v>
      </c>
      <c r="J20" s="14">
        <f>I20*1.03</f>
        <v>1485.26</v>
      </c>
      <c r="K20" s="14">
        <f>J20*1.03</f>
        <v>1529.8178</v>
      </c>
      <c r="L20" s="3"/>
      <c r="M20" s="3"/>
      <c r="N20" s="3"/>
      <c r="O20" s="3"/>
      <c r="P20" s="3"/>
    </row>
    <row r="21" spans="2:16" ht="15">
      <c r="B21" s="7" t="s">
        <v>51</v>
      </c>
      <c r="C21" s="13">
        <v>1200</v>
      </c>
      <c r="D21" s="14">
        <v>426.37954239569314</v>
      </c>
      <c r="E21" s="14"/>
      <c r="F21" s="14">
        <v>426.37954239569314</v>
      </c>
      <c r="G21" s="14">
        <f t="shared" si="1"/>
        <v>0</v>
      </c>
      <c r="H21" s="13">
        <v>1200</v>
      </c>
      <c r="I21" s="14">
        <f>H21*1.03</f>
        <v>1236</v>
      </c>
      <c r="J21" s="14">
        <f>I21*1.03</f>
        <v>1273.08</v>
      </c>
      <c r="K21" s="14">
        <f>J21*1.03</f>
        <v>1311.2724</v>
      </c>
      <c r="L21" s="3"/>
      <c r="M21" s="3"/>
      <c r="N21" s="3"/>
      <c r="O21" s="3"/>
      <c r="P21" s="3"/>
    </row>
    <row r="22" spans="2:16" ht="15">
      <c r="B22" s="7" t="s">
        <v>52</v>
      </c>
      <c r="C22" s="13">
        <v>1400</v>
      </c>
      <c r="D22" s="14">
        <v>497.44279946164204</v>
      </c>
      <c r="E22" s="14"/>
      <c r="F22" s="14">
        <v>497.44279946164204</v>
      </c>
      <c r="G22" s="14">
        <f t="shared" si="1"/>
        <v>0</v>
      </c>
      <c r="H22" s="13">
        <v>1400</v>
      </c>
      <c r="I22" s="14">
        <f>H22*1.03</f>
        <v>1442</v>
      </c>
      <c r="J22" s="14">
        <f>I22*1.03</f>
        <v>1485.26</v>
      </c>
      <c r="K22" s="14">
        <f>J22*1.03</f>
        <v>1529.8178</v>
      </c>
      <c r="L22" s="3"/>
      <c r="M22" s="3"/>
      <c r="N22" s="3"/>
      <c r="O22" s="3"/>
      <c r="P22" s="3"/>
    </row>
    <row r="23" spans="2:16" ht="15">
      <c r="B23" s="7" t="s">
        <v>53</v>
      </c>
      <c r="C23" s="13">
        <v>1400</v>
      </c>
      <c r="D23" s="14">
        <v>497.44279946164204</v>
      </c>
      <c r="E23" s="14"/>
      <c r="F23" s="14">
        <v>497.44279946164204</v>
      </c>
      <c r="G23" s="14">
        <f t="shared" si="1"/>
        <v>0</v>
      </c>
      <c r="H23" s="13">
        <v>1400</v>
      </c>
      <c r="I23" s="14">
        <f>H23*1.03</f>
        <v>1442</v>
      </c>
      <c r="J23" s="14">
        <f>I23*1.03</f>
        <v>1485.26</v>
      </c>
      <c r="K23" s="14">
        <f>J23*1.03</f>
        <v>1529.8178</v>
      </c>
      <c r="L23" s="3"/>
      <c r="M23" s="3"/>
      <c r="N23" s="3"/>
      <c r="O23" s="3"/>
      <c r="P23" s="3"/>
    </row>
    <row r="24" spans="2:16" ht="15">
      <c r="B24" s="7" t="s">
        <v>54</v>
      </c>
      <c r="C24" s="13">
        <v>1400</v>
      </c>
      <c r="D24" s="14">
        <v>497.44279946164204</v>
      </c>
      <c r="E24" s="14"/>
      <c r="F24" s="14">
        <v>497.44279946164204</v>
      </c>
      <c r="G24" s="14">
        <f t="shared" si="1"/>
        <v>0</v>
      </c>
      <c r="H24" s="13">
        <v>1400</v>
      </c>
      <c r="I24" s="14">
        <f>H24*1.03</f>
        <v>1442</v>
      </c>
      <c r="J24" s="14">
        <f>I24*1.03</f>
        <v>1485.26</v>
      </c>
      <c r="K24" s="14">
        <f>J24*1.03</f>
        <v>1529.8178</v>
      </c>
      <c r="L24" s="3"/>
      <c r="M24" s="3"/>
      <c r="N24" s="3"/>
      <c r="O24" s="3"/>
      <c r="P24" s="3"/>
    </row>
    <row r="25" spans="2:16" ht="15">
      <c r="B25" s="7" t="s">
        <v>55</v>
      </c>
      <c r="C25" s="13">
        <v>1400</v>
      </c>
      <c r="D25" s="14">
        <v>497.44279946164204</v>
      </c>
      <c r="E25" s="14"/>
      <c r="F25" s="14">
        <v>497.44279946164204</v>
      </c>
      <c r="G25" s="14">
        <f t="shared" si="1"/>
        <v>0</v>
      </c>
      <c r="H25" s="13">
        <v>1400</v>
      </c>
      <c r="I25" s="14">
        <f>H25*1.03</f>
        <v>1442</v>
      </c>
      <c r="J25" s="14">
        <f>I25*1.03</f>
        <v>1485.26</v>
      </c>
      <c r="K25" s="14">
        <f>J25*1.03</f>
        <v>1529.8178</v>
      </c>
      <c r="L25" s="3"/>
      <c r="M25" s="3"/>
      <c r="N25" s="3"/>
      <c r="O25" s="3"/>
      <c r="P25" s="3"/>
    </row>
    <row r="26" spans="2:16" ht="15">
      <c r="B26" s="7" t="s">
        <v>186</v>
      </c>
      <c r="C26" s="13">
        <v>0</v>
      </c>
      <c r="D26" s="14">
        <v>177.65814266487214</v>
      </c>
      <c r="E26" s="14"/>
      <c r="F26" s="14">
        <v>177.65814266487214</v>
      </c>
      <c r="G26" s="14">
        <f t="shared" si="1"/>
        <v>0</v>
      </c>
      <c r="H26" s="13">
        <v>500</v>
      </c>
      <c r="I26" s="14">
        <f>H26*1.03</f>
        <v>515</v>
      </c>
      <c r="J26" s="14">
        <f>I26*1.03</f>
        <v>530.45</v>
      </c>
      <c r="K26" s="14">
        <f>J26*1.03</f>
        <v>546.3635</v>
      </c>
      <c r="L26" s="3"/>
      <c r="M26" s="3"/>
      <c r="N26" s="3"/>
      <c r="O26" s="3"/>
      <c r="P26" s="3"/>
    </row>
    <row r="27" spans="2:16" ht="15">
      <c r="B27" s="6" t="s">
        <v>171</v>
      </c>
      <c r="C27" s="11">
        <f>SUM(C10:C26)</f>
        <v>33300</v>
      </c>
      <c r="D27" s="11">
        <f aca="true" t="shared" si="2" ref="D27:K27">SUM(D10:D26)</f>
        <v>12009.690444145352</v>
      </c>
      <c r="E27" s="11">
        <f t="shared" si="2"/>
        <v>0</v>
      </c>
      <c r="F27" s="11">
        <f t="shared" si="2"/>
        <v>12009.690444145352</v>
      </c>
      <c r="G27" s="11">
        <f t="shared" si="2"/>
        <v>0</v>
      </c>
      <c r="H27" s="11">
        <f t="shared" si="2"/>
        <v>33800</v>
      </c>
      <c r="I27" s="11">
        <f t="shared" si="2"/>
        <v>34814</v>
      </c>
      <c r="J27" s="11">
        <f t="shared" si="2"/>
        <v>35858.41999999999</v>
      </c>
      <c r="K27" s="11">
        <f t="shared" si="2"/>
        <v>36934.1726</v>
      </c>
      <c r="L27" s="3"/>
      <c r="M27" s="3"/>
      <c r="N27" s="3"/>
      <c r="O27" s="3"/>
      <c r="P27" s="3"/>
    </row>
    <row r="28" spans="2:16" ht="15">
      <c r="B28" s="6"/>
      <c r="C28" s="11"/>
      <c r="D28" s="11"/>
      <c r="E28" s="11"/>
      <c r="F28" s="11"/>
      <c r="G28" s="11"/>
      <c r="H28" s="11"/>
      <c r="I28" s="11"/>
      <c r="J28" s="11"/>
      <c r="K28" s="11"/>
      <c r="L28" s="3"/>
      <c r="M28" s="3"/>
      <c r="N28" s="3"/>
      <c r="O28" s="3"/>
      <c r="P28" s="3"/>
    </row>
    <row r="29" spans="2:16" ht="15">
      <c r="B29" s="6" t="s">
        <v>71</v>
      </c>
      <c r="C29" s="11">
        <f>C27+C8</f>
        <v>39300</v>
      </c>
      <c r="D29" s="11">
        <f aca="true" t="shared" si="3" ref="D29:K29">D27+D8</f>
        <v>12409.690444145352</v>
      </c>
      <c r="E29" s="11">
        <f t="shared" si="3"/>
        <v>0</v>
      </c>
      <c r="F29" s="11">
        <f t="shared" si="3"/>
        <v>12009.690444145352</v>
      </c>
      <c r="G29" s="11">
        <f t="shared" si="3"/>
        <v>-400</v>
      </c>
      <c r="H29" s="11">
        <f>H27+H8</f>
        <v>38000</v>
      </c>
      <c r="I29" s="11">
        <f t="shared" si="3"/>
        <v>39140</v>
      </c>
      <c r="J29" s="11">
        <f t="shared" si="3"/>
        <v>40314.19999999999</v>
      </c>
      <c r="K29" s="11">
        <f t="shared" si="3"/>
        <v>41523.626</v>
      </c>
      <c r="L29" s="3"/>
      <c r="M29" s="3"/>
      <c r="N29" s="3"/>
      <c r="O29" s="3"/>
      <c r="P29" s="3"/>
    </row>
    <row r="30" spans="2:16" ht="15"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3"/>
      <c r="M30" s="3"/>
      <c r="N30" s="3"/>
      <c r="O30" s="3"/>
      <c r="P30" s="3"/>
    </row>
    <row r="31" spans="2:16" ht="15">
      <c r="B31" s="6" t="s">
        <v>0</v>
      </c>
      <c r="C31" s="11">
        <v>0</v>
      </c>
      <c r="D31" s="11">
        <v>0</v>
      </c>
      <c r="E31" s="11">
        <v>0</v>
      </c>
      <c r="F31" s="11">
        <v>0</v>
      </c>
      <c r="G31" s="11">
        <f>E31+F31-D31</f>
        <v>0</v>
      </c>
      <c r="H31" s="11">
        <v>0</v>
      </c>
      <c r="I31" s="11">
        <v>0</v>
      </c>
      <c r="J31" s="11">
        <v>0</v>
      </c>
      <c r="K31" s="11">
        <v>0</v>
      </c>
      <c r="L31" s="3"/>
      <c r="M31" s="3"/>
      <c r="N31" s="3"/>
      <c r="O31" s="3"/>
      <c r="P31" s="3"/>
    </row>
    <row r="32" spans="2:16" ht="15">
      <c r="B32" s="6"/>
      <c r="C32" s="11"/>
      <c r="D32" s="11"/>
      <c r="E32" s="11"/>
      <c r="F32" s="11"/>
      <c r="G32" s="11"/>
      <c r="H32" s="11"/>
      <c r="I32" s="11"/>
      <c r="J32" s="11"/>
      <c r="K32" s="11"/>
      <c r="L32" s="3"/>
      <c r="M32" s="3"/>
      <c r="N32" s="3"/>
      <c r="O32" s="3"/>
      <c r="P32" s="3"/>
    </row>
    <row r="33" spans="2:16" ht="15">
      <c r="B33" s="6" t="s">
        <v>74</v>
      </c>
      <c r="C33" s="11">
        <f aca="true" t="shared" si="4" ref="C33:K33">C29+C31</f>
        <v>39300</v>
      </c>
      <c r="D33" s="11">
        <f t="shared" si="4"/>
        <v>12409.690444145352</v>
      </c>
      <c r="E33" s="11">
        <f t="shared" si="4"/>
        <v>0</v>
      </c>
      <c r="F33" s="11">
        <f t="shared" si="4"/>
        <v>12009.690444145352</v>
      </c>
      <c r="G33" s="11">
        <f t="shared" si="4"/>
        <v>-400</v>
      </c>
      <c r="H33" s="11">
        <f>H29+H31</f>
        <v>38000</v>
      </c>
      <c r="I33" s="11">
        <f t="shared" si="4"/>
        <v>39140</v>
      </c>
      <c r="J33" s="11">
        <f t="shared" si="4"/>
        <v>40314.19999999999</v>
      </c>
      <c r="K33" s="11">
        <f t="shared" si="4"/>
        <v>41523.626</v>
      </c>
      <c r="L33" s="3"/>
      <c r="M33" s="3"/>
      <c r="N33" s="3"/>
      <c r="O33" s="3"/>
      <c r="P33" s="3"/>
    </row>
    <row r="35" ht="15">
      <c r="B35" s="2" t="s">
        <v>128</v>
      </c>
    </row>
    <row r="36" ht="15">
      <c r="B36" t="s">
        <v>138</v>
      </c>
    </row>
    <row r="37" ht="15">
      <c r="B37" t="s">
        <v>194</v>
      </c>
    </row>
    <row r="38" ht="15">
      <c r="B38" s="3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4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6" ht="30">
      <c r="B2" s="6" t="s">
        <v>10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</row>
    <row r="3" spans="2:16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80</v>
      </c>
      <c r="C5" s="14">
        <v>1200</v>
      </c>
      <c r="D5" s="14">
        <v>268</v>
      </c>
      <c r="E5" s="11"/>
      <c r="F5" s="14">
        <v>268</v>
      </c>
      <c r="G5" s="14">
        <f>E5+F5-D5</f>
        <v>0</v>
      </c>
      <c r="H5" s="14">
        <v>1660</v>
      </c>
      <c r="I5" s="14">
        <f aca="true" t="shared" si="0" ref="I5:K9">H5*1.03</f>
        <v>1709.8</v>
      </c>
      <c r="J5" s="14">
        <f t="shared" si="0"/>
        <v>1761.094</v>
      </c>
      <c r="K5" s="14">
        <f t="shared" si="0"/>
        <v>1813.9268200000001</v>
      </c>
      <c r="L5" s="3"/>
      <c r="M5" s="3"/>
      <c r="N5" s="3"/>
      <c r="O5" s="3"/>
      <c r="P5" s="3"/>
    </row>
    <row r="6" spans="2:16" ht="15">
      <c r="B6" s="7" t="s">
        <v>82</v>
      </c>
      <c r="C6" s="14">
        <v>600</v>
      </c>
      <c r="D6" s="11"/>
      <c r="E6" s="11"/>
      <c r="F6" s="11"/>
      <c r="G6" s="14">
        <f>E6+F6-D6</f>
        <v>0</v>
      </c>
      <c r="H6" s="14">
        <v>600</v>
      </c>
      <c r="I6" s="14">
        <f t="shared" si="0"/>
        <v>618</v>
      </c>
      <c r="J6" s="14">
        <f t="shared" si="0"/>
        <v>636.54</v>
      </c>
      <c r="K6" s="14">
        <f t="shared" si="0"/>
        <v>655.6362</v>
      </c>
      <c r="L6" s="3"/>
      <c r="M6" s="3"/>
      <c r="N6" s="3"/>
      <c r="O6" s="3"/>
      <c r="P6" s="3"/>
    </row>
    <row r="7" spans="2:16" ht="15">
      <c r="B7" s="7" t="s">
        <v>203</v>
      </c>
      <c r="C7" s="14">
        <v>0</v>
      </c>
      <c r="D7" s="14">
        <v>235</v>
      </c>
      <c r="E7" s="11"/>
      <c r="F7" s="14">
        <v>235</v>
      </c>
      <c r="G7" s="14">
        <f>E7+F7-D7</f>
        <v>0</v>
      </c>
      <c r="H7" s="14">
        <v>235</v>
      </c>
      <c r="I7" s="14">
        <f t="shared" si="0"/>
        <v>242.05</v>
      </c>
      <c r="J7" s="14">
        <f t="shared" si="0"/>
        <v>249.31150000000002</v>
      </c>
      <c r="K7" s="14">
        <f t="shared" si="0"/>
        <v>256.79084500000005</v>
      </c>
      <c r="L7" s="3"/>
      <c r="M7" s="3"/>
      <c r="N7" s="3"/>
      <c r="O7" s="3"/>
      <c r="P7" s="3"/>
    </row>
    <row r="8" spans="2:16" ht="15">
      <c r="B8" s="7" t="s">
        <v>70</v>
      </c>
      <c r="C8" s="14">
        <v>600</v>
      </c>
      <c r="D8" s="14">
        <v>600</v>
      </c>
      <c r="E8" s="11"/>
      <c r="F8" s="11"/>
      <c r="G8" s="14">
        <f>E8+F8-D8</f>
        <v>-600</v>
      </c>
      <c r="H8" s="14"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3"/>
      <c r="M8" s="3"/>
      <c r="N8" s="3"/>
      <c r="O8" s="3"/>
      <c r="P8" s="3"/>
    </row>
    <row r="9" spans="2:16" ht="15">
      <c r="B9" s="7" t="s">
        <v>69</v>
      </c>
      <c r="C9" s="14">
        <v>600</v>
      </c>
      <c r="D9" s="14">
        <v>64</v>
      </c>
      <c r="E9" s="11"/>
      <c r="F9" s="14">
        <v>64</v>
      </c>
      <c r="G9" s="14">
        <f>E9+F9-D9</f>
        <v>0</v>
      </c>
      <c r="H9" s="14">
        <v>600</v>
      </c>
      <c r="I9" s="14">
        <f t="shared" si="0"/>
        <v>618</v>
      </c>
      <c r="J9" s="14">
        <f t="shared" si="0"/>
        <v>636.54</v>
      </c>
      <c r="K9" s="14">
        <f t="shared" si="0"/>
        <v>655.6362</v>
      </c>
      <c r="L9" s="3"/>
      <c r="M9" s="3"/>
      <c r="N9" s="3"/>
      <c r="O9" s="3"/>
      <c r="P9" s="3"/>
    </row>
    <row r="10" spans="2:16" ht="15">
      <c r="B10" s="6" t="s">
        <v>81</v>
      </c>
      <c r="C10" s="11">
        <f>SUM(C5:C9)</f>
        <v>3000</v>
      </c>
      <c r="D10" s="11">
        <f aca="true" t="shared" si="1" ref="D10:K10">SUM(D5:D9)</f>
        <v>1167</v>
      </c>
      <c r="E10" s="11">
        <f t="shared" si="1"/>
        <v>0</v>
      </c>
      <c r="F10" s="11">
        <f t="shared" si="1"/>
        <v>567</v>
      </c>
      <c r="G10" s="11">
        <f t="shared" si="1"/>
        <v>-600</v>
      </c>
      <c r="H10" s="11">
        <f>SUM(H5:H9)</f>
        <v>3095</v>
      </c>
      <c r="I10" s="11">
        <f t="shared" si="1"/>
        <v>3187.8500000000004</v>
      </c>
      <c r="J10" s="11">
        <f t="shared" si="1"/>
        <v>3283.4855</v>
      </c>
      <c r="K10" s="11">
        <f t="shared" si="1"/>
        <v>3381.990065</v>
      </c>
      <c r="L10" s="3"/>
      <c r="M10" s="3"/>
      <c r="N10" s="3"/>
      <c r="O10" s="3"/>
      <c r="P10" s="3"/>
    </row>
    <row r="11" spans="2:16" ht="15">
      <c r="B11" s="8"/>
      <c r="C11" s="14"/>
      <c r="D11" s="11"/>
      <c r="E11" s="11"/>
      <c r="F11" s="11"/>
      <c r="G11" s="14"/>
      <c r="H11" s="14"/>
      <c r="I11" s="14"/>
      <c r="J11" s="14"/>
      <c r="K11" s="14"/>
      <c r="L11" s="3"/>
      <c r="M11" s="3"/>
      <c r="N11" s="3"/>
      <c r="O11" s="3"/>
      <c r="P11" s="3"/>
    </row>
    <row r="12" spans="2:16" ht="15">
      <c r="B12" s="6" t="s">
        <v>171</v>
      </c>
      <c r="C12" s="11">
        <v>82900</v>
      </c>
      <c r="D12" s="11">
        <v>29456</v>
      </c>
      <c r="E12" s="11"/>
      <c r="F12" s="11">
        <v>29456</v>
      </c>
      <c r="G12" s="11">
        <f>E12+F12-D12</f>
        <v>0</v>
      </c>
      <c r="H12" s="11">
        <v>82900</v>
      </c>
      <c r="I12" s="11">
        <f>H12*1.03</f>
        <v>85387</v>
      </c>
      <c r="J12" s="11">
        <f>I12*1.03</f>
        <v>87948.61</v>
      </c>
      <c r="K12" s="11">
        <f>J12*1.03</f>
        <v>90587.0683</v>
      </c>
      <c r="L12" s="3"/>
      <c r="M12" s="3"/>
      <c r="N12" s="3"/>
      <c r="O12" s="3"/>
      <c r="P12" s="3"/>
    </row>
    <row r="13" spans="2:16" ht="1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3"/>
      <c r="N13" s="3"/>
      <c r="O13" s="3"/>
      <c r="P13" s="3"/>
    </row>
    <row r="14" spans="2:16" ht="15">
      <c r="B14" s="6" t="s">
        <v>71</v>
      </c>
      <c r="C14" s="11">
        <f aca="true" t="shared" si="2" ref="C14:K14">C12+C10</f>
        <v>85900</v>
      </c>
      <c r="D14" s="11">
        <f t="shared" si="2"/>
        <v>30623</v>
      </c>
      <c r="E14" s="11">
        <f t="shared" si="2"/>
        <v>0</v>
      </c>
      <c r="F14" s="11">
        <f t="shared" si="2"/>
        <v>30023</v>
      </c>
      <c r="G14" s="11">
        <f t="shared" si="2"/>
        <v>-600</v>
      </c>
      <c r="H14" s="11">
        <f>H12+H10</f>
        <v>85995</v>
      </c>
      <c r="I14" s="11">
        <f t="shared" si="2"/>
        <v>88574.85</v>
      </c>
      <c r="J14" s="11">
        <f t="shared" si="2"/>
        <v>91232.0955</v>
      </c>
      <c r="K14" s="11">
        <f t="shared" si="2"/>
        <v>93969.058365</v>
      </c>
      <c r="L14" s="3"/>
      <c r="M14" s="3"/>
      <c r="N14" s="3"/>
      <c r="O14" s="3"/>
      <c r="P14" s="3"/>
    </row>
    <row r="15" spans="2:16" ht="1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3"/>
      <c r="M15" s="3"/>
      <c r="N15" s="3"/>
      <c r="O15" s="3"/>
      <c r="P15" s="3"/>
    </row>
    <row r="16" spans="2:16" ht="15">
      <c r="B16" s="7" t="s">
        <v>102</v>
      </c>
      <c r="C16" s="14">
        <v>-9900</v>
      </c>
      <c r="D16" s="14">
        <f>C16/3</f>
        <v>-3300</v>
      </c>
      <c r="E16" s="11"/>
      <c r="F16" s="14">
        <v>-914</v>
      </c>
      <c r="G16" s="14">
        <f>E16+F16-D16</f>
        <v>2386</v>
      </c>
      <c r="H16" s="14">
        <v>-9900</v>
      </c>
      <c r="I16" s="14">
        <v>-9900</v>
      </c>
      <c r="J16" s="14">
        <v>-9900</v>
      </c>
      <c r="K16" s="14">
        <v>-9900</v>
      </c>
      <c r="L16" s="3"/>
      <c r="M16" s="3"/>
      <c r="N16" s="3"/>
      <c r="O16" s="3"/>
      <c r="P16" s="3"/>
    </row>
    <row r="17" spans="2:16" ht="15">
      <c r="B17" s="6" t="s">
        <v>0</v>
      </c>
      <c r="C17" s="11">
        <f>C16</f>
        <v>-9900</v>
      </c>
      <c r="D17" s="11">
        <f aca="true" t="shared" si="3" ref="D17:K17">D16</f>
        <v>-3300</v>
      </c>
      <c r="E17" s="11">
        <f t="shared" si="3"/>
        <v>0</v>
      </c>
      <c r="F17" s="11">
        <f t="shared" si="3"/>
        <v>-914</v>
      </c>
      <c r="G17" s="11">
        <f t="shared" si="3"/>
        <v>2386</v>
      </c>
      <c r="H17" s="11">
        <f>H16</f>
        <v>-9900</v>
      </c>
      <c r="I17" s="11">
        <f t="shared" si="3"/>
        <v>-9900</v>
      </c>
      <c r="J17" s="11">
        <f t="shared" si="3"/>
        <v>-9900</v>
      </c>
      <c r="K17" s="11">
        <f t="shared" si="3"/>
        <v>-9900</v>
      </c>
      <c r="L17" s="3"/>
      <c r="M17" s="3"/>
      <c r="N17" s="3"/>
      <c r="O17" s="3"/>
      <c r="P17" s="3"/>
    </row>
    <row r="18" spans="2:16" ht="15">
      <c r="B18" s="6"/>
      <c r="C18" s="11"/>
      <c r="D18" s="11"/>
      <c r="E18" s="11"/>
      <c r="F18" s="11"/>
      <c r="G18" s="11"/>
      <c r="H18" s="11"/>
      <c r="I18" s="11"/>
      <c r="J18" s="11"/>
      <c r="K18" s="11"/>
      <c r="L18" s="3"/>
      <c r="M18" s="3"/>
      <c r="N18" s="3"/>
      <c r="O18" s="3"/>
      <c r="P18" s="3"/>
    </row>
    <row r="19" spans="2:16" ht="15">
      <c r="B19" s="6" t="s">
        <v>74</v>
      </c>
      <c r="C19" s="11">
        <f aca="true" t="shared" si="4" ref="C19:K19">C14+C17</f>
        <v>76000</v>
      </c>
      <c r="D19" s="11">
        <f t="shared" si="4"/>
        <v>27323</v>
      </c>
      <c r="E19" s="11">
        <f t="shared" si="4"/>
        <v>0</v>
      </c>
      <c r="F19" s="11">
        <f t="shared" si="4"/>
        <v>29109</v>
      </c>
      <c r="G19" s="11">
        <f t="shared" si="4"/>
        <v>1786</v>
      </c>
      <c r="H19" s="11">
        <f>H14+H17</f>
        <v>76095</v>
      </c>
      <c r="I19" s="11">
        <f t="shared" si="4"/>
        <v>78674.85</v>
      </c>
      <c r="J19" s="11">
        <f t="shared" si="4"/>
        <v>81332.0955</v>
      </c>
      <c r="K19" s="11">
        <f t="shared" si="4"/>
        <v>84069.058365</v>
      </c>
      <c r="L19" s="3"/>
      <c r="M19" s="3"/>
      <c r="N19" s="3"/>
      <c r="O19" s="3"/>
      <c r="P19" s="3"/>
    </row>
    <row r="21" ht="15">
      <c r="B21" s="2" t="s">
        <v>128</v>
      </c>
    </row>
    <row r="22" ht="15">
      <c r="B22" t="s">
        <v>194</v>
      </c>
    </row>
    <row r="23" ht="15">
      <c r="B23" t="s">
        <v>139</v>
      </c>
    </row>
    <row r="24" ht="15">
      <c r="B24" s="39" t="s">
        <v>195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6" ht="30">
      <c r="B2" s="6" t="s">
        <v>11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</row>
    <row r="3" spans="2:16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80</v>
      </c>
      <c r="C5" s="14">
        <v>2500</v>
      </c>
      <c r="D5" s="14">
        <v>373</v>
      </c>
      <c r="E5" s="11"/>
      <c r="F5" s="14">
        <v>373</v>
      </c>
      <c r="G5" s="14">
        <f>E5+F5-D5</f>
        <v>0</v>
      </c>
      <c r="H5" s="14">
        <v>2500</v>
      </c>
      <c r="I5" s="14">
        <f aca="true" t="shared" si="0" ref="I5:K7">H5*1.03</f>
        <v>2575</v>
      </c>
      <c r="J5" s="14">
        <f t="shared" si="0"/>
        <v>2652.25</v>
      </c>
      <c r="K5" s="14">
        <f t="shared" si="0"/>
        <v>2731.8175</v>
      </c>
      <c r="L5" s="3"/>
      <c r="M5" s="3"/>
      <c r="N5" s="3"/>
      <c r="O5" s="3"/>
      <c r="P5" s="3"/>
    </row>
    <row r="6" spans="2:16" ht="15">
      <c r="B6" s="7" t="s">
        <v>70</v>
      </c>
      <c r="C6" s="14">
        <v>500</v>
      </c>
      <c r="D6" s="14">
        <v>500</v>
      </c>
      <c r="E6" s="11"/>
      <c r="F6" s="11"/>
      <c r="G6" s="14">
        <f>E6+F6-D6</f>
        <v>-500</v>
      </c>
      <c r="H6" s="14"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3"/>
      <c r="M6" s="3"/>
      <c r="N6" s="3"/>
      <c r="O6" s="3"/>
      <c r="P6" s="3"/>
    </row>
    <row r="7" spans="2:16" ht="15">
      <c r="B7" s="7" t="s">
        <v>82</v>
      </c>
      <c r="C7" s="14">
        <v>2400</v>
      </c>
      <c r="D7" s="11"/>
      <c r="E7" s="11"/>
      <c r="F7" s="11"/>
      <c r="G7" s="14">
        <f>E7+F7-D7</f>
        <v>0</v>
      </c>
      <c r="H7" s="14">
        <v>2400</v>
      </c>
      <c r="I7" s="14">
        <f t="shared" si="0"/>
        <v>2472</v>
      </c>
      <c r="J7" s="14">
        <f t="shared" si="0"/>
        <v>2546.16</v>
      </c>
      <c r="K7" s="14">
        <f t="shared" si="0"/>
        <v>2622.5448</v>
      </c>
      <c r="L7" s="3"/>
      <c r="M7" s="3"/>
      <c r="N7" s="3"/>
      <c r="O7" s="3"/>
      <c r="P7" s="3"/>
    </row>
    <row r="8" spans="2:16" ht="15">
      <c r="B8" s="6" t="s">
        <v>81</v>
      </c>
      <c r="C8" s="11">
        <f aca="true" t="shared" si="1" ref="C8:K8">SUM(C5:C7)</f>
        <v>5400</v>
      </c>
      <c r="D8" s="11">
        <f t="shared" si="1"/>
        <v>873</v>
      </c>
      <c r="E8" s="11">
        <f t="shared" si="1"/>
        <v>0</v>
      </c>
      <c r="F8" s="11">
        <f t="shared" si="1"/>
        <v>373</v>
      </c>
      <c r="G8" s="11">
        <f t="shared" si="1"/>
        <v>-500</v>
      </c>
      <c r="H8" s="11">
        <f>SUM(H5:H7)</f>
        <v>4900</v>
      </c>
      <c r="I8" s="11">
        <f t="shared" si="1"/>
        <v>5047</v>
      </c>
      <c r="J8" s="11">
        <f t="shared" si="1"/>
        <v>5198.41</v>
      </c>
      <c r="K8" s="11">
        <f t="shared" si="1"/>
        <v>5354.362300000001</v>
      </c>
      <c r="L8" s="3"/>
      <c r="M8" s="3"/>
      <c r="N8" s="3"/>
      <c r="O8" s="3"/>
      <c r="P8" s="3"/>
    </row>
    <row r="9" spans="2:16" ht="15">
      <c r="B9" s="8"/>
      <c r="C9" s="14"/>
      <c r="D9" s="11"/>
      <c r="E9" s="11"/>
      <c r="F9" s="11"/>
      <c r="G9" s="14"/>
      <c r="H9" s="14"/>
      <c r="I9" s="14"/>
      <c r="J9" s="14"/>
      <c r="K9" s="14"/>
      <c r="L9" s="3"/>
      <c r="M9" s="3"/>
      <c r="N9" s="3"/>
      <c r="O9" s="3"/>
      <c r="P9" s="3"/>
    </row>
    <row r="10" spans="2:16" ht="15">
      <c r="B10" s="6" t="s">
        <v>171</v>
      </c>
      <c r="C10" s="11">
        <v>91300</v>
      </c>
      <c r="D10" s="11">
        <v>32440</v>
      </c>
      <c r="E10" s="11">
        <v>0</v>
      </c>
      <c r="F10" s="11">
        <v>32440</v>
      </c>
      <c r="G10" s="11">
        <f>E10+F10-D10</f>
        <v>0</v>
      </c>
      <c r="H10" s="11">
        <v>91300</v>
      </c>
      <c r="I10" s="11">
        <f>H10*1.03</f>
        <v>94039</v>
      </c>
      <c r="J10" s="11">
        <f>I10*1.03</f>
        <v>96860.17</v>
      </c>
      <c r="K10" s="11">
        <f>J10*1.03</f>
        <v>99765.9751</v>
      </c>
      <c r="L10" s="3"/>
      <c r="M10" s="3"/>
      <c r="N10" s="3"/>
      <c r="O10" s="3"/>
      <c r="P10" s="3"/>
    </row>
    <row r="11" spans="2:16" ht="1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3"/>
      <c r="M11" s="3"/>
      <c r="N11" s="3"/>
      <c r="O11" s="3"/>
      <c r="P11" s="3"/>
    </row>
    <row r="12" spans="2:16" ht="15">
      <c r="B12" s="6" t="s">
        <v>71</v>
      </c>
      <c r="C12" s="11">
        <f aca="true" t="shared" si="2" ref="C12:K12">C10+C8</f>
        <v>96700</v>
      </c>
      <c r="D12" s="11">
        <f t="shared" si="2"/>
        <v>33313</v>
      </c>
      <c r="E12" s="11">
        <f t="shared" si="2"/>
        <v>0</v>
      </c>
      <c r="F12" s="11">
        <f t="shared" si="2"/>
        <v>32813</v>
      </c>
      <c r="G12" s="11">
        <f t="shared" si="2"/>
        <v>-500</v>
      </c>
      <c r="H12" s="11">
        <f>H10+H8</f>
        <v>96200</v>
      </c>
      <c r="I12" s="11">
        <f t="shared" si="2"/>
        <v>99086</v>
      </c>
      <c r="J12" s="11">
        <f t="shared" si="2"/>
        <v>102058.58</v>
      </c>
      <c r="K12" s="11">
        <f t="shared" si="2"/>
        <v>105120.33739999999</v>
      </c>
      <c r="L12" s="3"/>
      <c r="M12" s="3"/>
      <c r="N12" s="3"/>
      <c r="O12" s="3"/>
      <c r="P12" s="3"/>
    </row>
    <row r="13" spans="2:16" ht="1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3"/>
      <c r="N13" s="3"/>
      <c r="O13" s="3"/>
      <c r="P13" s="3"/>
    </row>
    <row r="14" spans="2:16" ht="15">
      <c r="B14" s="7" t="s">
        <v>102</v>
      </c>
      <c r="C14" s="14">
        <v>-4600</v>
      </c>
      <c r="D14" s="14">
        <f>C14/3</f>
        <v>-1533.3333333333333</v>
      </c>
      <c r="E14" s="11"/>
      <c r="F14" s="14">
        <v>-3240</v>
      </c>
      <c r="G14" s="14">
        <f>E14+F14-D14</f>
        <v>-1706.6666666666667</v>
      </c>
      <c r="H14" s="14">
        <v>-4600</v>
      </c>
      <c r="I14" s="14">
        <v>-4600</v>
      </c>
      <c r="J14" s="14">
        <v>-4600</v>
      </c>
      <c r="K14" s="14">
        <v>-4600</v>
      </c>
      <c r="L14" s="3"/>
      <c r="M14" s="3"/>
      <c r="N14" s="3"/>
      <c r="O14" s="3"/>
      <c r="P14" s="3"/>
    </row>
    <row r="15" spans="2:16" ht="15">
      <c r="B15" s="7" t="s">
        <v>91</v>
      </c>
      <c r="C15" s="14">
        <v>-4800</v>
      </c>
      <c r="D15" s="11"/>
      <c r="E15" s="11"/>
      <c r="F15" s="11"/>
      <c r="G15" s="14">
        <f>E15+F15-D15</f>
        <v>0</v>
      </c>
      <c r="H15" s="14">
        <v>-4800</v>
      </c>
      <c r="I15" s="14">
        <v>-4800</v>
      </c>
      <c r="J15" s="14">
        <v>-4800</v>
      </c>
      <c r="K15" s="14">
        <v>-4800</v>
      </c>
      <c r="L15" s="3"/>
      <c r="M15" s="3"/>
      <c r="N15" s="3"/>
      <c r="O15" s="3"/>
      <c r="P15" s="3"/>
    </row>
    <row r="16" spans="2:16" ht="15">
      <c r="B16" s="6" t="s">
        <v>0</v>
      </c>
      <c r="C16" s="11">
        <f>SUM(C14:C15)</f>
        <v>-9400</v>
      </c>
      <c r="D16" s="11">
        <f aca="true" t="shared" si="3" ref="D16:K16">SUM(D14:D15)</f>
        <v>-1533.3333333333333</v>
      </c>
      <c r="E16" s="11">
        <f t="shared" si="3"/>
        <v>0</v>
      </c>
      <c r="F16" s="11">
        <f t="shared" si="3"/>
        <v>-3240</v>
      </c>
      <c r="G16" s="11">
        <f t="shared" si="3"/>
        <v>-1706.6666666666667</v>
      </c>
      <c r="H16" s="11">
        <f>SUM(H14:H15)</f>
        <v>-9400</v>
      </c>
      <c r="I16" s="11">
        <f t="shared" si="3"/>
        <v>-9400</v>
      </c>
      <c r="J16" s="11">
        <f t="shared" si="3"/>
        <v>-9400</v>
      </c>
      <c r="K16" s="11">
        <f t="shared" si="3"/>
        <v>-9400</v>
      </c>
      <c r="L16" s="3"/>
      <c r="M16" s="3"/>
      <c r="N16" s="3"/>
      <c r="O16" s="3"/>
      <c r="P16" s="3"/>
    </row>
    <row r="17" spans="2:16" ht="15">
      <c r="B17" s="6"/>
      <c r="C17" s="11"/>
      <c r="D17" s="11"/>
      <c r="E17" s="11"/>
      <c r="F17" s="11"/>
      <c r="G17" s="11"/>
      <c r="H17" s="11"/>
      <c r="I17" s="11"/>
      <c r="J17" s="11"/>
      <c r="K17" s="11"/>
      <c r="L17" s="3"/>
      <c r="M17" s="3"/>
      <c r="N17" s="3"/>
      <c r="O17" s="3"/>
      <c r="P17" s="3"/>
    </row>
    <row r="18" spans="2:16" ht="15">
      <c r="B18" s="6" t="s">
        <v>74</v>
      </c>
      <c r="C18" s="11">
        <f aca="true" t="shared" si="4" ref="C18:K18">C12+C16</f>
        <v>87300</v>
      </c>
      <c r="D18" s="11">
        <f t="shared" si="4"/>
        <v>31779.666666666668</v>
      </c>
      <c r="E18" s="11">
        <f t="shared" si="4"/>
        <v>0</v>
      </c>
      <c r="F18" s="11">
        <f t="shared" si="4"/>
        <v>29573</v>
      </c>
      <c r="G18" s="11">
        <f t="shared" si="4"/>
        <v>-2206.666666666667</v>
      </c>
      <c r="H18" s="11">
        <f>H12+H16</f>
        <v>86800</v>
      </c>
      <c r="I18" s="11">
        <f t="shared" si="4"/>
        <v>89686</v>
      </c>
      <c r="J18" s="11">
        <f t="shared" si="4"/>
        <v>92658.58</v>
      </c>
      <c r="K18" s="11">
        <f t="shared" si="4"/>
        <v>95720.33739999999</v>
      </c>
      <c r="L18" s="3"/>
      <c r="M18" s="3"/>
      <c r="N18" s="3"/>
      <c r="O18" s="3"/>
      <c r="P18" s="3"/>
    </row>
    <row r="20" ht="15">
      <c r="B20" s="2" t="s">
        <v>128</v>
      </c>
    </row>
    <row r="21" ht="15">
      <c r="B21" t="s">
        <v>194</v>
      </c>
    </row>
    <row r="22" ht="15">
      <c r="B22" t="s">
        <v>140</v>
      </c>
    </row>
    <row r="23" ht="15">
      <c r="B23" s="39" t="s">
        <v>195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0"/>
  <sheetViews>
    <sheetView zoomScalePageLayoutView="0" workbookViewId="0" topLeftCell="A1">
      <selection activeCell="E5" sqref="E5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6" ht="30">
      <c r="B2" s="6" t="s">
        <v>107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</row>
    <row r="3" spans="2:16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80</v>
      </c>
      <c r="C5" s="14">
        <v>300</v>
      </c>
      <c r="D5" s="14">
        <v>67</v>
      </c>
      <c r="F5" s="14">
        <v>67</v>
      </c>
      <c r="G5" s="14">
        <f>E5+F5-D5</f>
        <v>0</v>
      </c>
      <c r="H5" s="14">
        <v>400</v>
      </c>
      <c r="I5" s="14">
        <f aca="true" t="shared" si="0" ref="I5:K6">H5*1.03</f>
        <v>412</v>
      </c>
      <c r="J5" s="14">
        <f t="shared" si="0"/>
        <v>424.36</v>
      </c>
      <c r="K5" s="14">
        <f t="shared" si="0"/>
        <v>437.0908</v>
      </c>
      <c r="L5" s="3"/>
      <c r="M5" s="3"/>
      <c r="N5" s="3"/>
      <c r="O5" s="3"/>
      <c r="P5" s="3"/>
    </row>
    <row r="6" spans="2:16" ht="15">
      <c r="B6" s="7" t="s">
        <v>82</v>
      </c>
      <c r="C6" s="14">
        <v>600</v>
      </c>
      <c r="D6" s="14">
        <v>0</v>
      </c>
      <c r="E6" s="11"/>
      <c r="F6" s="11"/>
      <c r="G6" s="14">
        <f>E6+F6-D6</f>
        <v>0</v>
      </c>
      <c r="H6" s="14">
        <v>600</v>
      </c>
      <c r="I6" s="14">
        <f t="shared" si="0"/>
        <v>618</v>
      </c>
      <c r="J6" s="14">
        <f t="shared" si="0"/>
        <v>636.54</v>
      </c>
      <c r="K6" s="14">
        <f t="shared" si="0"/>
        <v>655.6362</v>
      </c>
      <c r="L6" s="3"/>
      <c r="M6" s="3"/>
      <c r="N6" s="3"/>
      <c r="O6" s="3"/>
      <c r="P6" s="3"/>
    </row>
    <row r="7" spans="2:16" ht="15">
      <c r="B7" s="7" t="s">
        <v>58</v>
      </c>
      <c r="C7" s="14">
        <v>1100</v>
      </c>
      <c r="D7" s="14">
        <v>1100</v>
      </c>
      <c r="E7" s="11"/>
      <c r="F7" s="14">
        <v>1141.7</v>
      </c>
      <c r="G7" s="14">
        <f>E7+F7-D7</f>
        <v>41.700000000000045</v>
      </c>
      <c r="H7" s="14">
        <v>1142</v>
      </c>
      <c r="I7" s="14">
        <v>1270</v>
      </c>
      <c r="J7" s="14">
        <v>1310</v>
      </c>
      <c r="K7" s="14">
        <v>1350</v>
      </c>
      <c r="L7" s="3"/>
      <c r="M7" s="3"/>
      <c r="N7" s="3"/>
      <c r="O7" s="3"/>
      <c r="P7" s="3"/>
    </row>
    <row r="8" spans="2:16" ht="15">
      <c r="B8" s="6" t="s">
        <v>81</v>
      </c>
      <c r="C8" s="11">
        <f aca="true" t="shared" si="1" ref="C8:K8">SUM(C5:C7)</f>
        <v>2000</v>
      </c>
      <c r="D8" s="11">
        <f t="shared" si="1"/>
        <v>1167</v>
      </c>
      <c r="E8" s="11">
        <f t="shared" si="1"/>
        <v>0</v>
      </c>
      <c r="F8" s="11">
        <f>SUM(F5:F7)</f>
        <v>1208.7</v>
      </c>
      <c r="G8" s="11">
        <f t="shared" si="1"/>
        <v>41.700000000000045</v>
      </c>
      <c r="H8" s="11">
        <f>SUM(H5:H7)</f>
        <v>2142</v>
      </c>
      <c r="I8" s="11">
        <f t="shared" si="1"/>
        <v>2300</v>
      </c>
      <c r="J8" s="11">
        <f t="shared" si="1"/>
        <v>2370.9</v>
      </c>
      <c r="K8" s="11">
        <f t="shared" si="1"/>
        <v>2442.727</v>
      </c>
      <c r="L8" s="3"/>
      <c r="M8" s="3"/>
      <c r="N8" s="3"/>
      <c r="O8" s="3"/>
      <c r="P8" s="3"/>
    </row>
    <row r="9" spans="2:16" ht="15">
      <c r="B9" s="8"/>
      <c r="C9" s="14"/>
      <c r="D9" s="11"/>
      <c r="E9" s="11"/>
      <c r="F9" s="11"/>
      <c r="G9" s="14"/>
      <c r="H9" s="14"/>
      <c r="I9" s="14"/>
      <c r="J9" s="14"/>
      <c r="K9" s="14"/>
      <c r="L9" s="3"/>
      <c r="M9" s="3"/>
      <c r="N9" s="3"/>
      <c r="O9" s="3"/>
      <c r="P9" s="3"/>
    </row>
    <row r="10" spans="2:16" ht="15">
      <c r="B10" s="6" t="s">
        <v>171</v>
      </c>
      <c r="C10" s="11">
        <v>5800</v>
      </c>
      <c r="D10" s="11">
        <v>2061</v>
      </c>
      <c r="E10" s="11">
        <v>0</v>
      </c>
      <c r="F10" s="11">
        <v>2061</v>
      </c>
      <c r="G10" s="11">
        <f>E10+F10-D10</f>
        <v>0</v>
      </c>
      <c r="H10" s="11">
        <v>5800</v>
      </c>
      <c r="I10" s="11">
        <f>H10*1.03</f>
        <v>5974</v>
      </c>
      <c r="J10" s="11">
        <f>I10*1.03</f>
        <v>6153.22</v>
      </c>
      <c r="K10" s="11">
        <f>J10*1.03</f>
        <v>6337.8166</v>
      </c>
      <c r="L10" s="3"/>
      <c r="M10" s="3"/>
      <c r="N10" s="3"/>
      <c r="O10" s="3"/>
      <c r="P10" s="3"/>
    </row>
    <row r="11" spans="2:16" ht="1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3"/>
      <c r="M11" s="3"/>
      <c r="N11" s="3"/>
      <c r="O11" s="3"/>
      <c r="P11" s="3"/>
    </row>
    <row r="12" spans="2:16" ht="15">
      <c r="B12" s="6" t="s">
        <v>71</v>
      </c>
      <c r="C12" s="11">
        <f aca="true" t="shared" si="2" ref="C12:K12">C10+C8</f>
        <v>7800</v>
      </c>
      <c r="D12" s="11">
        <f t="shared" si="2"/>
        <v>3228</v>
      </c>
      <c r="E12" s="11">
        <f t="shared" si="2"/>
        <v>0</v>
      </c>
      <c r="F12" s="11">
        <f t="shared" si="2"/>
        <v>3269.7</v>
      </c>
      <c r="G12" s="11">
        <f t="shared" si="2"/>
        <v>41.700000000000045</v>
      </c>
      <c r="H12" s="11">
        <f>H10+H8</f>
        <v>7942</v>
      </c>
      <c r="I12" s="11">
        <f t="shared" si="2"/>
        <v>8274</v>
      </c>
      <c r="J12" s="11">
        <f t="shared" si="2"/>
        <v>8524.12</v>
      </c>
      <c r="K12" s="11">
        <f t="shared" si="2"/>
        <v>8780.5436</v>
      </c>
      <c r="L12" s="3"/>
      <c r="M12" s="3"/>
      <c r="N12" s="3"/>
      <c r="O12" s="3"/>
      <c r="P12" s="3"/>
    </row>
    <row r="13" spans="2:16" ht="1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3"/>
      <c r="N13" s="3"/>
      <c r="O13" s="3"/>
      <c r="P13" s="3"/>
    </row>
    <row r="14" spans="2:16" ht="15">
      <c r="B14" s="6" t="s">
        <v>0</v>
      </c>
      <c r="C14" s="11">
        <v>0</v>
      </c>
      <c r="D14" s="11">
        <v>0</v>
      </c>
      <c r="E14" s="11">
        <v>0</v>
      </c>
      <c r="F14" s="11">
        <v>0</v>
      </c>
      <c r="G14" s="11">
        <f>E14+F14-D14</f>
        <v>0</v>
      </c>
      <c r="H14" s="11">
        <v>0</v>
      </c>
      <c r="I14" s="11">
        <v>0</v>
      </c>
      <c r="J14" s="11">
        <v>0</v>
      </c>
      <c r="K14" s="11">
        <v>0</v>
      </c>
      <c r="L14" s="3"/>
      <c r="M14" s="3"/>
      <c r="N14" s="3"/>
      <c r="O14" s="3"/>
      <c r="P14" s="3"/>
    </row>
    <row r="15" spans="2:16" ht="1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3"/>
      <c r="M15" s="3"/>
      <c r="N15" s="3"/>
      <c r="O15" s="3"/>
      <c r="P15" s="3"/>
    </row>
    <row r="16" spans="2:16" ht="15">
      <c r="B16" s="6" t="s">
        <v>74</v>
      </c>
      <c r="C16" s="11">
        <f aca="true" t="shared" si="3" ref="C16:K16">C12+C14</f>
        <v>7800</v>
      </c>
      <c r="D16" s="11">
        <f t="shared" si="3"/>
        <v>3228</v>
      </c>
      <c r="E16" s="11">
        <f t="shared" si="3"/>
        <v>0</v>
      </c>
      <c r="F16" s="11">
        <f t="shared" si="3"/>
        <v>3269.7</v>
      </c>
      <c r="G16" s="11">
        <f t="shared" si="3"/>
        <v>41.700000000000045</v>
      </c>
      <c r="H16" s="11">
        <f>H12+H14</f>
        <v>7942</v>
      </c>
      <c r="I16" s="11">
        <f t="shared" si="3"/>
        <v>8274</v>
      </c>
      <c r="J16" s="11">
        <f t="shared" si="3"/>
        <v>8524.12</v>
      </c>
      <c r="K16" s="11">
        <f t="shared" si="3"/>
        <v>8780.5436</v>
      </c>
      <c r="L16" s="3"/>
      <c r="M16" s="3"/>
      <c r="N16" s="3"/>
      <c r="O16" s="3"/>
      <c r="P16" s="3"/>
    </row>
    <row r="18" ht="15">
      <c r="B18" s="2" t="s">
        <v>128</v>
      </c>
    </row>
    <row r="19" ht="15">
      <c r="B19" t="s">
        <v>194</v>
      </c>
    </row>
    <row r="20" ht="15">
      <c r="B20" t="s">
        <v>196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PageLayoutView="0" workbookViewId="0" topLeftCell="A1">
      <selection activeCell="I5" sqref="I5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108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82</v>
      </c>
      <c r="C5" s="14">
        <v>1800</v>
      </c>
      <c r="D5" s="11"/>
      <c r="E5" s="11"/>
      <c r="F5" s="11"/>
      <c r="G5" s="14">
        <f>E5+F5-D5</f>
        <v>0</v>
      </c>
      <c r="H5" s="14">
        <v>1800</v>
      </c>
      <c r="I5" s="14">
        <f>H5*1.03</f>
        <v>1854</v>
      </c>
      <c r="J5" s="14">
        <f>I5*1.03</f>
        <v>1909.6200000000001</v>
      </c>
      <c r="K5" s="14">
        <f>J5*1.03</f>
        <v>1966.9086000000002</v>
      </c>
      <c r="L5" s="3"/>
      <c r="M5" s="3"/>
      <c r="N5" s="3"/>
      <c r="O5" s="3"/>
      <c r="P5" s="3"/>
    </row>
    <row r="6" spans="2:16" ht="15">
      <c r="B6" s="7" t="s">
        <v>58</v>
      </c>
      <c r="C6" s="14">
        <v>1100</v>
      </c>
      <c r="D6" s="14">
        <v>1100</v>
      </c>
      <c r="E6" s="11"/>
      <c r="F6" s="14">
        <v>1095.1</v>
      </c>
      <c r="G6" s="14">
        <f>E6+F6-D6</f>
        <v>-4.900000000000091</v>
      </c>
      <c r="H6" s="14">
        <v>1095</v>
      </c>
      <c r="I6" s="14">
        <v>1290</v>
      </c>
      <c r="J6" s="14">
        <v>1320</v>
      </c>
      <c r="K6" s="14">
        <v>1360</v>
      </c>
      <c r="L6" s="3"/>
      <c r="M6" s="3"/>
      <c r="N6" s="3"/>
      <c r="O6" s="3"/>
      <c r="P6" s="3"/>
    </row>
    <row r="7" spans="2:16" ht="15">
      <c r="B7" s="6" t="s">
        <v>81</v>
      </c>
      <c r="C7" s="11">
        <f aca="true" t="shared" si="0" ref="C7:K7">SUM(C5:C6)</f>
        <v>2900</v>
      </c>
      <c r="D7" s="11">
        <f t="shared" si="0"/>
        <v>1100</v>
      </c>
      <c r="E7" s="11">
        <f t="shared" si="0"/>
        <v>0</v>
      </c>
      <c r="F7" s="11">
        <f t="shared" si="0"/>
        <v>1095.1</v>
      </c>
      <c r="G7" s="11">
        <f t="shared" si="0"/>
        <v>-4.900000000000091</v>
      </c>
      <c r="H7" s="11">
        <f>SUM(H5:H6)</f>
        <v>2895</v>
      </c>
      <c r="I7" s="11">
        <f t="shared" si="0"/>
        <v>3144</v>
      </c>
      <c r="J7" s="11">
        <f t="shared" si="0"/>
        <v>3229.62</v>
      </c>
      <c r="K7" s="11">
        <f t="shared" si="0"/>
        <v>3326.9086</v>
      </c>
      <c r="L7" s="3"/>
      <c r="M7" s="3"/>
      <c r="N7" s="3"/>
      <c r="O7" s="3"/>
      <c r="P7" s="3"/>
    </row>
    <row r="8" spans="2:16" ht="15">
      <c r="B8" s="8"/>
      <c r="C8" s="14"/>
      <c r="D8" s="11"/>
      <c r="E8" s="11"/>
      <c r="F8" s="11"/>
      <c r="G8" s="14"/>
      <c r="H8" s="14"/>
      <c r="I8" s="14"/>
      <c r="J8" s="14"/>
      <c r="K8" s="14"/>
      <c r="L8" s="3"/>
      <c r="M8" s="3"/>
      <c r="N8" s="3"/>
      <c r="O8" s="3"/>
      <c r="P8" s="3"/>
    </row>
    <row r="9" spans="2:16" ht="15">
      <c r="B9" s="6" t="s">
        <v>171</v>
      </c>
      <c r="C9" s="11">
        <v>6600</v>
      </c>
      <c r="D9" s="11">
        <v>2345</v>
      </c>
      <c r="E9" s="11">
        <v>0</v>
      </c>
      <c r="F9" s="11">
        <v>2345</v>
      </c>
      <c r="G9" s="11">
        <f>E9+F9-D9</f>
        <v>0</v>
      </c>
      <c r="H9" s="11">
        <v>6600</v>
      </c>
      <c r="I9" s="11">
        <f>H9*1.03</f>
        <v>6798</v>
      </c>
      <c r="J9" s="11">
        <f>I9*1.03</f>
        <v>7001.9400000000005</v>
      </c>
      <c r="K9" s="11">
        <f>J9*1.03</f>
        <v>7211.998200000001</v>
      </c>
      <c r="L9" s="3"/>
      <c r="M9" s="3"/>
      <c r="N9" s="3"/>
      <c r="O9" s="3"/>
      <c r="P9" s="3"/>
    </row>
    <row r="10" spans="2:16" ht="1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3"/>
      <c r="M10" s="3"/>
      <c r="N10" s="3"/>
      <c r="O10" s="3"/>
      <c r="P10" s="3"/>
    </row>
    <row r="11" spans="2:16" ht="15">
      <c r="B11" s="6" t="s">
        <v>71</v>
      </c>
      <c r="C11" s="11">
        <f aca="true" t="shared" si="1" ref="C11:K11">C9+C7</f>
        <v>9500</v>
      </c>
      <c r="D11" s="11">
        <f t="shared" si="1"/>
        <v>3445</v>
      </c>
      <c r="E11" s="11">
        <f t="shared" si="1"/>
        <v>0</v>
      </c>
      <c r="F11" s="11">
        <f t="shared" si="1"/>
        <v>3440.1</v>
      </c>
      <c r="G11" s="11">
        <f t="shared" si="1"/>
        <v>-4.900000000000091</v>
      </c>
      <c r="H11" s="11">
        <f>H9+H7</f>
        <v>9495</v>
      </c>
      <c r="I11" s="11">
        <f t="shared" si="1"/>
        <v>9942</v>
      </c>
      <c r="J11" s="11">
        <f t="shared" si="1"/>
        <v>10231.560000000001</v>
      </c>
      <c r="K11" s="11">
        <f t="shared" si="1"/>
        <v>10538.9068</v>
      </c>
      <c r="L11" s="3"/>
      <c r="M11" s="3"/>
      <c r="N11" s="3"/>
      <c r="O11" s="3"/>
      <c r="P11" s="3"/>
    </row>
    <row r="12" spans="2:16" ht="1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</row>
    <row r="13" spans="2:16" ht="15">
      <c r="B13" s="6" t="s">
        <v>0</v>
      </c>
      <c r="C13" s="11">
        <v>0</v>
      </c>
      <c r="D13" s="11">
        <v>0</v>
      </c>
      <c r="E13" s="11">
        <v>0</v>
      </c>
      <c r="F13" s="11">
        <v>0</v>
      </c>
      <c r="G13" s="11">
        <f>E13+F13-D13</f>
        <v>0</v>
      </c>
      <c r="H13" s="11">
        <f>F13+G13-E13</f>
        <v>0</v>
      </c>
      <c r="I13" s="11">
        <v>0</v>
      </c>
      <c r="J13" s="11">
        <v>0</v>
      </c>
      <c r="K13" s="11">
        <v>0</v>
      </c>
      <c r="L13" s="3"/>
      <c r="M13" s="3"/>
      <c r="N13" s="3"/>
      <c r="O13" s="3"/>
      <c r="P13" s="3"/>
    </row>
    <row r="14" spans="2:16" ht="1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3"/>
      <c r="M14" s="3"/>
      <c r="N14" s="3"/>
      <c r="O14" s="3"/>
      <c r="P14" s="3"/>
    </row>
    <row r="15" spans="2:16" ht="15">
      <c r="B15" s="6" t="s">
        <v>74</v>
      </c>
      <c r="C15" s="11">
        <f aca="true" t="shared" si="2" ref="C15:K15">C11+C13</f>
        <v>9500</v>
      </c>
      <c r="D15" s="11">
        <f t="shared" si="2"/>
        <v>3445</v>
      </c>
      <c r="E15" s="11">
        <f t="shared" si="2"/>
        <v>0</v>
      </c>
      <c r="F15" s="11">
        <f t="shared" si="2"/>
        <v>3440.1</v>
      </c>
      <c r="G15" s="11">
        <f t="shared" si="2"/>
        <v>-4.900000000000091</v>
      </c>
      <c r="H15" s="11">
        <f>H11+H13</f>
        <v>9495</v>
      </c>
      <c r="I15" s="11">
        <f t="shared" si="2"/>
        <v>9942</v>
      </c>
      <c r="J15" s="11">
        <f t="shared" si="2"/>
        <v>10231.560000000001</v>
      </c>
      <c r="K15" s="11">
        <f t="shared" si="2"/>
        <v>10538.9068</v>
      </c>
      <c r="L15" s="3"/>
      <c r="M15" s="3"/>
      <c r="N15" s="3"/>
      <c r="O15" s="3"/>
      <c r="P15" s="3"/>
    </row>
    <row r="17" ht="15">
      <c r="B17" s="2" t="s">
        <v>128</v>
      </c>
    </row>
    <row r="18" ht="15">
      <c r="B18" t="s">
        <v>194</v>
      </c>
    </row>
    <row r="19" ht="15">
      <c r="B19" t="s">
        <v>196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2"/>
  <sheetViews>
    <sheetView zoomScalePageLayoutView="0" workbookViewId="0" topLeftCell="A1">
      <selection activeCell="G6" sqref="G6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109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82</v>
      </c>
      <c r="C5" s="14">
        <v>900</v>
      </c>
      <c r="D5" s="11"/>
      <c r="E5" s="11"/>
      <c r="F5" s="11"/>
      <c r="G5" s="14">
        <f>E5+F5-D5</f>
        <v>0</v>
      </c>
      <c r="H5" s="14">
        <v>900</v>
      </c>
      <c r="I5" s="14">
        <f aca="true" t="shared" si="0" ref="I5:K7">H5*1.03</f>
        <v>927</v>
      </c>
      <c r="J5" s="14">
        <f t="shared" si="0"/>
        <v>954.8100000000001</v>
      </c>
      <c r="K5" s="14">
        <f t="shared" si="0"/>
        <v>983.4543000000001</v>
      </c>
      <c r="L5" s="3"/>
      <c r="M5" s="3"/>
      <c r="N5" s="3"/>
      <c r="O5" s="3"/>
      <c r="P5" s="3"/>
    </row>
    <row r="6" spans="2:16" ht="15">
      <c r="B6" s="7" t="s">
        <v>80</v>
      </c>
      <c r="C6" s="14">
        <v>0</v>
      </c>
      <c r="D6" s="14">
        <v>72</v>
      </c>
      <c r="E6" s="11"/>
      <c r="F6" s="14">
        <v>72</v>
      </c>
      <c r="G6" s="14">
        <f>E6+F6-D6</f>
        <v>0</v>
      </c>
      <c r="H6" s="14">
        <v>460</v>
      </c>
      <c r="I6" s="14">
        <f t="shared" si="0"/>
        <v>473.8</v>
      </c>
      <c r="J6" s="14">
        <f t="shared" si="0"/>
        <v>488.014</v>
      </c>
      <c r="K6" s="14">
        <f t="shared" si="0"/>
        <v>502.65442</v>
      </c>
      <c r="L6" s="3"/>
      <c r="M6" s="3"/>
      <c r="N6" s="3"/>
      <c r="O6" s="3"/>
      <c r="P6" s="3"/>
    </row>
    <row r="7" spans="2:16" ht="15">
      <c r="B7" s="7" t="s">
        <v>70</v>
      </c>
      <c r="C7" s="14">
        <v>100</v>
      </c>
      <c r="D7" s="14">
        <v>100</v>
      </c>
      <c r="E7" s="11"/>
      <c r="F7" s="11"/>
      <c r="G7" s="14">
        <f>E7+F7-D7</f>
        <v>-100</v>
      </c>
      <c r="H7" s="14"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3"/>
      <c r="M7" s="3"/>
      <c r="N7" s="3"/>
      <c r="O7" s="3"/>
      <c r="P7" s="3"/>
    </row>
    <row r="8" spans="2:16" ht="15">
      <c r="B8" s="7" t="s">
        <v>58</v>
      </c>
      <c r="C8" s="14">
        <v>2000</v>
      </c>
      <c r="D8" s="14">
        <v>2000</v>
      </c>
      <c r="E8" s="11"/>
      <c r="F8" s="14">
        <v>1957.2</v>
      </c>
      <c r="G8" s="14">
        <f>E8+F8-D8</f>
        <v>-42.799999999999955</v>
      </c>
      <c r="H8" s="14">
        <v>1957</v>
      </c>
      <c r="I8" s="14">
        <v>2260</v>
      </c>
      <c r="J8" s="14">
        <v>2330</v>
      </c>
      <c r="K8" s="14">
        <v>2400</v>
      </c>
      <c r="L8" s="3"/>
      <c r="M8" s="3"/>
      <c r="N8" s="3"/>
      <c r="O8" s="3"/>
      <c r="P8" s="3"/>
    </row>
    <row r="9" spans="2:16" ht="15">
      <c r="B9" s="6" t="s">
        <v>81</v>
      </c>
      <c r="C9" s="11">
        <f aca="true" t="shared" si="1" ref="C9:K9">SUM(C5:C8)</f>
        <v>3000</v>
      </c>
      <c r="D9" s="11">
        <f t="shared" si="1"/>
        <v>2172</v>
      </c>
      <c r="E9" s="11">
        <f t="shared" si="1"/>
        <v>0</v>
      </c>
      <c r="F9" s="11">
        <f t="shared" si="1"/>
        <v>2029.2</v>
      </c>
      <c r="G9" s="11">
        <f t="shared" si="1"/>
        <v>-142.79999999999995</v>
      </c>
      <c r="H9" s="11">
        <f>SUM(H5:H8)</f>
        <v>3317</v>
      </c>
      <c r="I9" s="11">
        <f t="shared" si="1"/>
        <v>3660.8</v>
      </c>
      <c r="J9" s="11">
        <f t="shared" si="1"/>
        <v>3772.824</v>
      </c>
      <c r="K9" s="11">
        <f t="shared" si="1"/>
        <v>3886.10872</v>
      </c>
      <c r="L9" s="3"/>
      <c r="M9" s="3"/>
      <c r="N9" s="3"/>
      <c r="O9" s="3"/>
      <c r="P9" s="3"/>
    </row>
    <row r="10" spans="2:16" ht="15">
      <c r="B10" s="8"/>
      <c r="C10" s="14"/>
      <c r="D10" s="11"/>
      <c r="E10" s="11"/>
      <c r="F10" s="11"/>
      <c r="G10" s="14"/>
      <c r="H10" s="14"/>
      <c r="I10" s="14"/>
      <c r="J10" s="14"/>
      <c r="K10" s="14"/>
      <c r="L10" s="3"/>
      <c r="M10" s="3"/>
      <c r="N10" s="3"/>
      <c r="O10" s="3"/>
      <c r="P10" s="3"/>
    </row>
    <row r="11" spans="2:16" ht="15">
      <c r="B11" s="6" t="s">
        <v>171</v>
      </c>
      <c r="C11" s="11">
        <v>18800</v>
      </c>
      <c r="D11" s="11">
        <v>6680</v>
      </c>
      <c r="E11" s="11">
        <v>0</v>
      </c>
      <c r="F11" s="11">
        <v>6680</v>
      </c>
      <c r="G11" s="11">
        <f>E11+F11-D11</f>
        <v>0</v>
      </c>
      <c r="H11" s="11">
        <v>18800</v>
      </c>
      <c r="I11" s="11">
        <f>H11*1.03</f>
        <v>19364</v>
      </c>
      <c r="J11" s="11">
        <f>I11*1.03</f>
        <v>19944.920000000002</v>
      </c>
      <c r="K11" s="11">
        <f>J11*1.03</f>
        <v>20543.267600000003</v>
      </c>
      <c r="L11" s="3"/>
      <c r="M11" s="3"/>
      <c r="N11" s="3"/>
      <c r="O11" s="3"/>
      <c r="P11" s="3"/>
    </row>
    <row r="12" spans="2:16" ht="1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</row>
    <row r="13" spans="2:16" ht="15">
      <c r="B13" s="6" t="s">
        <v>71</v>
      </c>
      <c r="C13" s="11">
        <f aca="true" t="shared" si="2" ref="C13:K13">C11+C9</f>
        <v>21800</v>
      </c>
      <c r="D13" s="11">
        <f t="shared" si="2"/>
        <v>8852</v>
      </c>
      <c r="E13" s="11">
        <f t="shared" si="2"/>
        <v>0</v>
      </c>
      <c r="F13" s="11">
        <f t="shared" si="2"/>
        <v>8709.2</v>
      </c>
      <c r="G13" s="11">
        <f t="shared" si="2"/>
        <v>-142.79999999999995</v>
      </c>
      <c r="H13" s="11">
        <f>H11+H9</f>
        <v>22117</v>
      </c>
      <c r="I13" s="11">
        <f t="shared" si="2"/>
        <v>23024.8</v>
      </c>
      <c r="J13" s="11">
        <f t="shared" si="2"/>
        <v>23717.744000000002</v>
      </c>
      <c r="K13" s="11">
        <f t="shared" si="2"/>
        <v>24429.376320000003</v>
      </c>
      <c r="L13" s="3"/>
      <c r="M13" s="3"/>
      <c r="N13" s="3"/>
      <c r="O13" s="3"/>
      <c r="P13" s="3"/>
    </row>
    <row r="14" spans="2:16" ht="1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3"/>
      <c r="M14" s="3"/>
      <c r="N14" s="3"/>
      <c r="O14" s="3"/>
      <c r="P14" s="3"/>
    </row>
    <row r="15" spans="2:16" ht="15">
      <c r="B15" s="6" t="s">
        <v>0</v>
      </c>
      <c r="C15" s="11">
        <v>0</v>
      </c>
      <c r="D15" s="11">
        <v>0</v>
      </c>
      <c r="E15" s="11">
        <v>0</v>
      </c>
      <c r="F15" s="11">
        <v>0</v>
      </c>
      <c r="G15" s="11">
        <f>E15+F15-D15</f>
        <v>0</v>
      </c>
      <c r="H15" s="11">
        <v>0</v>
      </c>
      <c r="I15" s="11">
        <v>0</v>
      </c>
      <c r="J15" s="11">
        <v>0</v>
      </c>
      <c r="K15" s="11">
        <v>0</v>
      </c>
      <c r="L15" s="3"/>
      <c r="M15" s="3"/>
      <c r="N15" s="3"/>
      <c r="O15" s="3"/>
      <c r="P15" s="3"/>
    </row>
    <row r="16" spans="2:16" ht="1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3"/>
      <c r="M16" s="3"/>
      <c r="N16" s="3"/>
      <c r="O16" s="3"/>
      <c r="P16" s="3"/>
    </row>
    <row r="17" spans="2:16" ht="15">
      <c r="B17" s="6" t="s">
        <v>74</v>
      </c>
      <c r="C17" s="11">
        <f aca="true" t="shared" si="3" ref="C17:K17">C13+C15</f>
        <v>21800</v>
      </c>
      <c r="D17" s="11">
        <f t="shared" si="3"/>
        <v>8852</v>
      </c>
      <c r="E17" s="11">
        <f t="shared" si="3"/>
        <v>0</v>
      </c>
      <c r="F17" s="11">
        <f t="shared" si="3"/>
        <v>8709.2</v>
      </c>
      <c r="G17" s="11">
        <f t="shared" si="3"/>
        <v>-142.79999999999995</v>
      </c>
      <c r="H17" s="11">
        <f>H13+H15</f>
        <v>22117</v>
      </c>
      <c r="I17" s="11">
        <f t="shared" si="3"/>
        <v>23024.8</v>
      </c>
      <c r="J17" s="11">
        <f t="shared" si="3"/>
        <v>23717.744000000002</v>
      </c>
      <c r="K17" s="11">
        <f t="shared" si="3"/>
        <v>24429.376320000003</v>
      </c>
      <c r="L17" s="3"/>
      <c r="M17" s="3"/>
      <c r="N17" s="3"/>
      <c r="O17" s="3"/>
      <c r="P17" s="3"/>
    </row>
    <row r="19" ht="15">
      <c r="B19" s="2" t="s">
        <v>128</v>
      </c>
    </row>
    <row r="20" ht="15">
      <c r="B20" t="s">
        <v>194</v>
      </c>
    </row>
    <row r="21" ht="15">
      <c r="B21" t="s">
        <v>196</v>
      </c>
    </row>
    <row r="22" ht="15">
      <c r="B22" s="39" t="s">
        <v>195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0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111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80</v>
      </c>
      <c r="C5" s="14"/>
      <c r="D5" s="11"/>
      <c r="E5" s="11"/>
      <c r="F5" s="11"/>
      <c r="G5" s="14">
        <f>E5+F5-D5</f>
        <v>0</v>
      </c>
      <c r="H5" s="14"/>
      <c r="I5" s="14"/>
      <c r="J5" s="14"/>
      <c r="K5" s="14"/>
      <c r="L5" s="3"/>
      <c r="M5" s="3"/>
      <c r="N5" s="3"/>
      <c r="O5" s="3"/>
      <c r="P5" s="3"/>
    </row>
    <row r="6" spans="2:16" ht="15">
      <c r="B6" s="7" t="s">
        <v>82</v>
      </c>
      <c r="C6" s="14"/>
      <c r="D6" s="11"/>
      <c r="E6" s="11"/>
      <c r="F6" s="11"/>
      <c r="G6" s="14">
        <f>E6+F6-D6</f>
        <v>0</v>
      </c>
      <c r="H6" s="14"/>
      <c r="I6" s="14"/>
      <c r="J6" s="14"/>
      <c r="K6" s="14"/>
      <c r="L6" s="3"/>
      <c r="M6" s="3"/>
      <c r="N6" s="3"/>
      <c r="O6" s="3"/>
      <c r="P6" s="3"/>
    </row>
    <row r="7" spans="2:16" ht="15">
      <c r="B7" s="7" t="s">
        <v>70</v>
      </c>
      <c r="C7" s="14"/>
      <c r="D7" s="11"/>
      <c r="E7" s="11"/>
      <c r="F7" s="11"/>
      <c r="G7" s="14">
        <f>E7+F7-D7</f>
        <v>0</v>
      </c>
      <c r="H7" s="14"/>
      <c r="I7" s="14"/>
      <c r="J7" s="14"/>
      <c r="K7" s="14"/>
      <c r="L7" s="3"/>
      <c r="M7" s="3"/>
      <c r="N7" s="3"/>
      <c r="O7" s="3"/>
      <c r="P7" s="3"/>
    </row>
    <row r="8" spans="2:16" ht="15">
      <c r="B8" s="6" t="s">
        <v>81</v>
      </c>
      <c r="C8" s="11">
        <f aca="true" t="shared" si="0" ref="C8:K8">SUM(C5:C7)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>SUM(H5:H7)</f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3"/>
      <c r="M8" s="3"/>
      <c r="N8" s="3"/>
      <c r="O8" s="3"/>
      <c r="P8" s="3"/>
    </row>
    <row r="9" spans="2:16" ht="15">
      <c r="B9" s="8"/>
      <c r="C9" s="14"/>
      <c r="D9" s="11"/>
      <c r="E9" s="11"/>
      <c r="F9" s="11"/>
      <c r="G9" s="14"/>
      <c r="H9" s="14"/>
      <c r="I9" s="14"/>
      <c r="J9" s="14"/>
      <c r="K9" s="14"/>
      <c r="L9" s="3"/>
      <c r="M9" s="3"/>
      <c r="N9" s="3"/>
      <c r="O9" s="3"/>
      <c r="P9" s="3"/>
    </row>
    <row r="10" spans="2:16" ht="15">
      <c r="B10" s="6" t="s">
        <v>171</v>
      </c>
      <c r="C10" s="11">
        <v>6200</v>
      </c>
      <c r="D10" s="11">
        <v>2203</v>
      </c>
      <c r="E10" s="11">
        <v>0</v>
      </c>
      <c r="F10" s="11">
        <v>2203</v>
      </c>
      <c r="G10" s="11">
        <f>E10+F10-D10</f>
        <v>0</v>
      </c>
      <c r="H10" s="11">
        <v>6200</v>
      </c>
      <c r="I10" s="11">
        <f>H10*1.03</f>
        <v>6386</v>
      </c>
      <c r="J10" s="11">
        <f>I10*1.03</f>
        <v>6577.58</v>
      </c>
      <c r="K10" s="11">
        <f>J10*1.03</f>
        <v>6774.9074</v>
      </c>
      <c r="L10" s="3"/>
      <c r="M10" s="3"/>
      <c r="N10" s="3"/>
      <c r="O10" s="3"/>
      <c r="P10" s="3"/>
    </row>
    <row r="11" spans="2:16" ht="1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3"/>
      <c r="M11" s="3"/>
      <c r="N11" s="3"/>
      <c r="O11" s="3"/>
      <c r="P11" s="3"/>
    </row>
    <row r="12" spans="2:16" ht="15">
      <c r="B12" s="6" t="s">
        <v>71</v>
      </c>
      <c r="C12" s="11">
        <f aca="true" t="shared" si="1" ref="C12:K12">C10+C8</f>
        <v>6200</v>
      </c>
      <c r="D12" s="11">
        <f t="shared" si="1"/>
        <v>2203</v>
      </c>
      <c r="E12" s="11">
        <f t="shared" si="1"/>
        <v>0</v>
      </c>
      <c r="F12" s="11">
        <f t="shared" si="1"/>
        <v>2203</v>
      </c>
      <c r="G12" s="11">
        <f t="shared" si="1"/>
        <v>0</v>
      </c>
      <c r="H12" s="11">
        <f>H10+H8</f>
        <v>6200</v>
      </c>
      <c r="I12" s="11">
        <f t="shared" si="1"/>
        <v>6386</v>
      </c>
      <c r="J12" s="11">
        <f t="shared" si="1"/>
        <v>6577.58</v>
      </c>
      <c r="K12" s="11">
        <f t="shared" si="1"/>
        <v>6774.9074</v>
      </c>
      <c r="L12" s="3"/>
      <c r="M12" s="3"/>
      <c r="N12" s="3"/>
      <c r="O12" s="3"/>
      <c r="P12" s="3"/>
    </row>
    <row r="13" spans="2:16" ht="1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3"/>
      <c r="N13" s="3"/>
      <c r="O13" s="3"/>
      <c r="P13" s="3"/>
    </row>
    <row r="14" spans="2:16" ht="15">
      <c r="B14" s="6" t="s">
        <v>0</v>
      </c>
      <c r="C14" s="11">
        <v>0</v>
      </c>
      <c r="D14" s="11">
        <v>0</v>
      </c>
      <c r="E14" s="11">
        <v>0</v>
      </c>
      <c r="F14" s="11">
        <v>0</v>
      </c>
      <c r="G14" s="11">
        <f>E14+F14-D14</f>
        <v>0</v>
      </c>
      <c r="H14" s="11">
        <v>0</v>
      </c>
      <c r="I14" s="11">
        <v>0</v>
      </c>
      <c r="J14" s="11">
        <v>0</v>
      </c>
      <c r="K14" s="11">
        <v>0</v>
      </c>
      <c r="L14" s="3"/>
      <c r="M14" s="3"/>
      <c r="N14" s="3"/>
      <c r="O14" s="3"/>
      <c r="P14" s="3"/>
    </row>
    <row r="15" spans="2:16" ht="1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3"/>
      <c r="M15" s="3"/>
      <c r="N15" s="3"/>
      <c r="O15" s="3"/>
      <c r="P15" s="3"/>
    </row>
    <row r="16" spans="2:16" ht="15">
      <c r="B16" s="6" t="s">
        <v>74</v>
      </c>
      <c r="C16" s="11">
        <f aca="true" t="shared" si="2" ref="C16:K16">C12+C14</f>
        <v>6200</v>
      </c>
      <c r="D16" s="11">
        <f t="shared" si="2"/>
        <v>2203</v>
      </c>
      <c r="E16" s="11">
        <f t="shared" si="2"/>
        <v>0</v>
      </c>
      <c r="F16" s="11">
        <f t="shared" si="2"/>
        <v>2203</v>
      </c>
      <c r="G16" s="11">
        <f t="shared" si="2"/>
        <v>0</v>
      </c>
      <c r="H16" s="11">
        <f>H12+H14</f>
        <v>6200</v>
      </c>
      <c r="I16" s="11">
        <f t="shared" si="2"/>
        <v>6386</v>
      </c>
      <c r="J16" s="11">
        <f t="shared" si="2"/>
        <v>6577.58</v>
      </c>
      <c r="K16" s="11">
        <f t="shared" si="2"/>
        <v>6774.9074</v>
      </c>
      <c r="L16" s="3"/>
      <c r="M16" s="3"/>
      <c r="N16" s="3"/>
      <c r="O16" s="3"/>
      <c r="P16" s="3"/>
    </row>
    <row r="18" ht="15">
      <c r="B18" s="2" t="s">
        <v>128</v>
      </c>
    </row>
    <row r="19" ht="15">
      <c r="B19" t="s">
        <v>194</v>
      </c>
    </row>
    <row r="20" ht="15">
      <c r="B20" s="39" t="s">
        <v>195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0"/>
  <sheetViews>
    <sheetView zoomScalePageLayoutView="0" workbookViewId="0" topLeftCell="A1">
      <selection activeCell="G5" sqref="G5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110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80</v>
      </c>
      <c r="C5" s="14">
        <v>200</v>
      </c>
      <c r="D5" s="14">
        <v>46</v>
      </c>
      <c r="E5" s="11"/>
      <c r="F5" s="14">
        <v>46</v>
      </c>
      <c r="G5" s="14">
        <f>E5+F5-D5</f>
        <v>0</v>
      </c>
      <c r="H5" s="14">
        <v>280</v>
      </c>
      <c r="I5" s="14">
        <f aca="true" t="shared" si="0" ref="I5:K7">H5*1.03</f>
        <v>288.40000000000003</v>
      </c>
      <c r="J5" s="14">
        <f t="shared" si="0"/>
        <v>297.052</v>
      </c>
      <c r="K5" s="14">
        <f t="shared" si="0"/>
        <v>305.96356000000003</v>
      </c>
      <c r="L5" s="3"/>
      <c r="M5" s="3"/>
      <c r="N5" s="3"/>
      <c r="O5" s="3"/>
      <c r="P5" s="3"/>
    </row>
    <row r="6" spans="2:16" ht="15">
      <c r="B6" s="7" t="s">
        <v>82</v>
      </c>
      <c r="C6" s="14">
        <v>400</v>
      </c>
      <c r="D6" s="11"/>
      <c r="E6" s="11"/>
      <c r="F6" s="11"/>
      <c r="G6" s="14">
        <f>E6+F6-D6</f>
        <v>0</v>
      </c>
      <c r="H6" s="14">
        <v>400</v>
      </c>
      <c r="I6" s="14">
        <f t="shared" si="0"/>
        <v>412</v>
      </c>
      <c r="J6" s="14">
        <f t="shared" si="0"/>
        <v>424.36</v>
      </c>
      <c r="K6" s="14">
        <f t="shared" si="0"/>
        <v>437.0908</v>
      </c>
      <c r="L6" s="3"/>
      <c r="M6" s="3"/>
      <c r="N6" s="3"/>
      <c r="O6" s="3"/>
      <c r="P6" s="3"/>
    </row>
    <row r="7" spans="2:16" ht="15">
      <c r="B7" s="7" t="s">
        <v>70</v>
      </c>
      <c r="C7" s="14">
        <v>100</v>
      </c>
      <c r="D7" s="14">
        <v>100</v>
      </c>
      <c r="E7" s="11"/>
      <c r="F7" s="11"/>
      <c r="G7" s="14">
        <f>E7+F7-D7</f>
        <v>-100</v>
      </c>
      <c r="H7" s="14"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3"/>
      <c r="M7" s="3"/>
      <c r="N7" s="3"/>
      <c r="O7" s="3"/>
      <c r="P7" s="3"/>
    </row>
    <row r="8" spans="2:16" ht="15">
      <c r="B8" s="6" t="s">
        <v>81</v>
      </c>
      <c r="C8" s="11">
        <f aca="true" t="shared" si="1" ref="C8:K8">SUM(C5:C7)</f>
        <v>700</v>
      </c>
      <c r="D8" s="11">
        <f t="shared" si="1"/>
        <v>146</v>
      </c>
      <c r="E8" s="11">
        <f t="shared" si="1"/>
        <v>0</v>
      </c>
      <c r="F8" s="11">
        <f t="shared" si="1"/>
        <v>46</v>
      </c>
      <c r="G8" s="11">
        <f t="shared" si="1"/>
        <v>-100</v>
      </c>
      <c r="H8" s="11">
        <f>SUM(H5:H7)</f>
        <v>680</v>
      </c>
      <c r="I8" s="11">
        <f t="shared" si="1"/>
        <v>700.4000000000001</v>
      </c>
      <c r="J8" s="11">
        <f t="shared" si="1"/>
        <v>721.412</v>
      </c>
      <c r="K8" s="11">
        <f t="shared" si="1"/>
        <v>743.0543600000001</v>
      </c>
      <c r="L8" s="3"/>
      <c r="M8" s="3"/>
      <c r="N8" s="3"/>
      <c r="O8" s="3"/>
      <c r="P8" s="3"/>
    </row>
    <row r="9" spans="2:16" ht="15">
      <c r="B9" s="8"/>
      <c r="C9" s="14"/>
      <c r="D9" s="11"/>
      <c r="E9" s="11"/>
      <c r="F9" s="11"/>
      <c r="G9" s="14"/>
      <c r="H9" s="14"/>
      <c r="I9" s="14"/>
      <c r="J9" s="14"/>
      <c r="K9" s="14"/>
      <c r="L9" s="3"/>
      <c r="M9" s="3"/>
      <c r="N9" s="3"/>
      <c r="O9" s="3"/>
      <c r="P9" s="3"/>
    </row>
    <row r="10" spans="2:16" ht="15">
      <c r="B10" s="6" t="s">
        <v>171</v>
      </c>
      <c r="C10" s="11">
        <v>5800</v>
      </c>
      <c r="D10" s="11">
        <v>2061</v>
      </c>
      <c r="E10" s="11">
        <v>0</v>
      </c>
      <c r="F10" s="11">
        <v>2061</v>
      </c>
      <c r="G10" s="11">
        <f>E10+F10-D10</f>
        <v>0</v>
      </c>
      <c r="H10" s="11">
        <v>5800</v>
      </c>
      <c r="I10" s="11">
        <f>H10*1.03</f>
        <v>5974</v>
      </c>
      <c r="J10" s="11">
        <f>I10*1.03</f>
        <v>6153.22</v>
      </c>
      <c r="K10" s="11">
        <f>J10*1.03</f>
        <v>6337.8166</v>
      </c>
      <c r="L10" s="3"/>
      <c r="M10" s="3"/>
      <c r="N10" s="3"/>
      <c r="O10" s="3"/>
      <c r="P10" s="3"/>
    </row>
    <row r="11" spans="2:16" ht="1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3"/>
      <c r="M11" s="3"/>
      <c r="N11" s="3"/>
      <c r="O11" s="3"/>
      <c r="P11" s="3"/>
    </row>
    <row r="12" spans="2:16" ht="15">
      <c r="B12" s="6" t="s">
        <v>71</v>
      </c>
      <c r="C12" s="11">
        <f aca="true" t="shared" si="2" ref="C12:K12">C10+C8</f>
        <v>6500</v>
      </c>
      <c r="D12" s="11">
        <f t="shared" si="2"/>
        <v>2207</v>
      </c>
      <c r="E12" s="11">
        <f t="shared" si="2"/>
        <v>0</v>
      </c>
      <c r="F12" s="11">
        <f t="shared" si="2"/>
        <v>2107</v>
      </c>
      <c r="G12" s="11">
        <f t="shared" si="2"/>
        <v>-100</v>
      </c>
      <c r="H12" s="11">
        <f>H10+H8</f>
        <v>6480</v>
      </c>
      <c r="I12" s="11">
        <f t="shared" si="2"/>
        <v>6674.4</v>
      </c>
      <c r="J12" s="11">
        <f t="shared" si="2"/>
        <v>6874.6320000000005</v>
      </c>
      <c r="K12" s="11">
        <f t="shared" si="2"/>
        <v>7080.87096</v>
      </c>
      <c r="L12" s="3"/>
      <c r="M12" s="3"/>
      <c r="N12" s="3"/>
      <c r="O12" s="3"/>
      <c r="P12" s="3"/>
    </row>
    <row r="13" spans="2:16" ht="1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3"/>
      <c r="N13" s="3"/>
      <c r="O13" s="3"/>
      <c r="P13" s="3"/>
    </row>
    <row r="14" spans="2:16" ht="15">
      <c r="B14" s="6" t="s">
        <v>0</v>
      </c>
      <c r="C14" s="11">
        <v>0</v>
      </c>
      <c r="D14" s="11">
        <v>0</v>
      </c>
      <c r="E14" s="11">
        <v>0</v>
      </c>
      <c r="F14" s="11">
        <v>0</v>
      </c>
      <c r="G14" s="11">
        <f>E14+F14-D14</f>
        <v>0</v>
      </c>
      <c r="H14" s="11">
        <v>0</v>
      </c>
      <c r="I14" s="11">
        <v>0</v>
      </c>
      <c r="J14" s="11">
        <v>0</v>
      </c>
      <c r="K14" s="11">
        <v>0</v>
      </c>
      <c r="L14" s="3"/>
      <c r="M14" s="3"/>
      <c r="N14" s="3"/>
      <c r="O14" s="3"/>
      <c r="P14" s="3"/>
    </row>
    <row r="15" spans="2:16" ht="1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3"/>
      <c r="M15" s="3"/>
      <c r="N15" s="3"/>
      <c r="O15" s="3"/>
      <c r="P15" s="3"/>
    </row>
    <row r="16" spans="2:16" ht="15">
      <c r="B16" s="6" t="s">
        <v>74</v>
      </c>
      <c r="C16" s="11">
        <f aca="true" t="shared" si="3" ref="C16:K16">C12+C14</f>
        <v>6500</v>
      </c>
      <c r="D16" s="11">
        <f t="shared" si="3"/>
        <v>2207</v>
      </c>
      <c r="E16" s="11">
        <f t="shared" si="3"/>
        <v>0</v>
      </c>
      <c r="F16" s="11">
        <f t="shared" si="3"/>
        <v>2107</v>
      </c>
      <c r="G16" s="11">
        <f t="shared" si="3"/>
        <v>-100</v>
      </c>
      <c r="H16" s="11">
        <f>H12+H14</f>
        <v>6480</v>
      </c>
      <c r="I16" s="11">
        <f t="shared" si="3"/>
        <v>6674.4</v>
      </c>
      <c r="J16" s="11">
        <f t="shared" si="3"/>
        <v>6874.6320000000005</v>
      </c>
      <c r="K16" s="11">
        <f t="shared" si="3"/>
        <v>7080.87096</v>
      </c>
      <c r="L16" s="3"/>
      <c r="M16" s="3"/>
      <c r="N16" s="3"/>
      <c r="O16" s="3"/>
      <c r="P16" s="3"/>
    </row>
    <row r="18" ht="15">
      <c r="B18" s="2" t="s">
        <v>128</v>
      </c>
    </row>
    <row r="19" ht="15">
      <c r="B19" t="s">
        <v>194</v>
      </c>
    </row>
    <row r="20" ht="15">
      <c r="B20" s="39" t="s">
        <v>195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2"/>
  <sheetViews>
    <sheetView zoomScalePageLayoutView="0" workbookViewId="0" topLeftCell="A1">
      <selection activeCell="H29" sqref="H29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33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45</v>
      </c>
      <c r="C5" s="14">
        <v>4800</v>
      </c>
      <c r="D5" s="14">
        <v>1705.5181695827725</v>
      </c>
      <c r="E5" s="14"/>
      <c r="F5" s="14">
        <v>1705.5181695827725</v>
      </c>
      <c r="G5" s="14">
        <f>E5+F5-D5</f>
        <v>0</v>
      </c>
      <c r="H5" s="14">
        <v>4800</v>
      </c>
      <c r="I5" s="14">
        <f aca="true" t="shared" si="0" ref="I5:K7">H5*1.03</f>
        <v>4944</v>
      </c>
      <c r="J5" s="14">
        <f t="shared" si="0"/>
        <v>5092.32</v>
      </c>
      <c r="K5" s="14">
        <f t="shared" si="0"/>
        <v>5245.0896</v>
      </c>
      <c r="L5" s="3"/>
      <c r="M5" s="3"/>
      <c r="N5" s="3"/>
      <c r="O5" s="3"/>
      <c r="P5" s="3"/>
    </row>
    <row r="6" spans="2:16" ht="15">
      <c r="B6" s="7" t="s">
        <v>56</v>
      </c>
      <c r="C6" s="14">
        <v>200</v>
      </c>
      <c r="D6" s="14">
        <v>71.06325706594885</v>
      </c>
      <c r="E6" s="14"/>
      <c r="F6" s="14">
        <v>71.06325706594885</v>
      </c>
      <c r="G6" s="14">
        <f>E6+F6-D6</f>
        <v>0</v>
      </c>
      <c r="H6" s="14">
        <v>200</v>
      </c>
      <c r="I6" s="14">
        <f t="shared" si="0"/>
        <v>206</v>
      </c>
      <c r="J6" s="14">
        <f t="shared" si="0"/>
        <v>212.18</v>
      </c>
      <c r="K6" s="14">
        <f t="shared" si="0"/>
        <v>218.5454</v>
      </c>
      <c r="L6" s="3"/>
      <c r="M6" s="3"/>
      <c r="N6" s="3"/>
      <c r="O6" s="3"/>
      <c r="P6" s="3"/>
    </row>
    <row r="7" spans="2:16" ht="15">
      <c r="B7" s="7" t="s">
        <v>43</v>
      </c>
      <c r="C7" s="14">
        <v>600</v>
      </c>
      <c r="D7" s="14">
        <v>213.18977119784657</v>
      </c>
      <c r="E7" s="14"/>
      <c r="F7" s="14">
        <v>213.18977119784657</v>
      </c>
      <c r="G7" s="14">
        <f>E7+F7-D7</f>
        <v>0</v>
      </c>
      <c r="H7" s="14">
        <v>600</v>
      </c>
      <c r="I7" s="14">
        <f t="shared" si="0"/>
        <v>618</v>
      </c>
      <c r="J7" s="14">
        <f t="shared" si="0"/>
        <v>636.54</v>
      </c>
      <c r="K7" s="14">
        <f t="shared" si="0"/>
        <v>655.6362</v>
      </c>
      <c r="L7" s="3"/>
      <c r="M7" s="3"/>
      <c r="N7" s="3"/>
      <c r="O7" s="3"/>
      <c r="P7" s="3"/>
    </row>
    <row r="8" spans="2:16" ht="15">
      <c r="B8" s="6" t="s">
        <v>171</v>
      </c>
      <c r="C8" s="11">
        <f aca="true" t="shared" si="1" ref="C8:K8">SUM(C5:C7)</f>
        <v>5600</v>
      </c>
      <c r="D8" s="11">
        <f t="shared" si="1"/>
        <v>1989.771197846568</v>
      </c>
      <c r="E8" s="11">
        <f t="shared" si="1"/>
        <v>0</v>
      </c>
      <c r="F8" s="11">
        <f t="shared" si="1"/>
        <v>1989.771197846568</v>
      </c>
      <c r="G8" s="11">
        <f t="shared" si="1"/>
        <v>0</v>
      </c>
      <c r="H8" s="11">
        <f>SUM(H5:H7)</f>
        <v>5600</v>
      </c>
      <c r="I8" s="11">
        <f t="shared" si="1"/>
        <v>5768</v>
      </c>
      <c r="J8" s="11">
        <f t="shared" si="1"/>
        <v>5941.04</v>
      </c>
      <c r="K8" s="11">
        <f t="shared" si="1"/>
        <v>6119.2712</v>
      </c>
      <c r="L8" s="3"/>
      <c r="M8" s="3"/>
      <c r="N8" s="3"/>
      <c r="O8" s="3"/>
      <c r="P8" s="3"/>
    </row>
    <row r="9" spans="2:16" ht="15">
      <c r="B9" s="6"/>
      <c r="C9" s="11"/>
      <c r="D9" s="11"/>
      <c r="E9" s="11"/>
      <c r="F9" s="11"/>
      <c r="G9" s="11"/>
      <c r="H9" s="11"/>
      <c r="I9" s="11"/>
      <c r="J9" s="11"/>
      <c r="K9" s="11"/>
      <c r="L9" s="3"/>
      <c r="M9" s="3"/>
      <c r="N9" s="3"/>
      <c r="O9" s="3"/>
      <c r="P9" s="3"/>
    </row>
    <row r="10" spans="2:16" ht="15">
      <c r="B10" s="6" t="s">
        <v>71</v>
      </c>
      <c r="C10" s="11">
        <f>C8</f>
        <v>5600</v>
      </c>
      <c r="D10" s="11">
        <f aca="true" t="shared" si="2" ref="D10:K10">D8</f>
        <v>1989.771197846568</v>
      </c>
      <c r="E10" s="11">
        <f t="shared" si="2"/>
        <v>0</v>
      </c>
      <c r="F10" s="11">
        <f t="shared" si="2"/>
        <v>1989.771197846568</v>
      </c>
      <c r="G10" s="11">
        <f t="shared" si="2"/>
        <v>0</v>
      </c>
      <c r="H10" s="11">
        <f>H8</f>
        <v>5600</v>
      </c>
      <c r="I10" s="11">
        <f t="shared" si="2"/>
        <v>5768</v>
      </c>
      <c r="J10" s="11">
        <f t="shared" si="2"/>
        <v>5941.04</v>
      </c>
      <c r="K10" s="11">
        <f t="shared" si="2"/>
        <v>6119.2712</v>
      </c>
      <c r="L10" s="3"/>
      <c r="M10" s="3"/>
      <c r="N10" s="3"/>
      <c r="O10" s="3"/>
      <c r="P10" s="3"/>
    </row>
    <row r="11" spans="2:16" ht="1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3"/>
      <c r="M11" s="3"/>
      <c r="N11" s="3"/>
      <c r="O11" s="3"/>
      <c r="P11" s="3"/>
    </row>
    <row r="12" spans="2:16" ht="15">
      <c r="B12" s="7" t="s">
        <v>113</v>
      </c>
      <c r="C12" s="14">
        <v>-8800</v>
      </c>
      <c r="D12" s="11"/>
      <c r="E12" s="11"/>
      <c r="F12" s="11"/>
      <c r="G12" s="14">
        <f>E12+F12-D12</f>
        <v>0</v>
      </c>
      <c r="H12" s="14">
        <v>-8800</v>
      </c>
      <c r="I12" s="14">
        <v>-8800</v>
      </c>
      <c r="J12" s="14">
        <v>-8800</v>
      </c>
      <c r="K12" s="14">
        <v>-8800</v>
      </c>
      <c r="L12" s="3"/>
      <c r="M12" s="3"/>
      <c r="N12" s="3"/>
      <c r="O12" s="3"/>
      <c r="P12" s="3"/>
    </row>
    <row r="13" spans="2:16" ht="15">
      <c r="B13" s="7" t="s">
        <v>112</v>
      </c>
      <c r="C13" s="14">
        <v>-1000</v>
      </c>
      <c r="D13" s="11"/>
      <c r="E13" s="11"/>
      <c r="F13" s="11"/>
      <c r="G13" s="14">
        <f>E13+F13-D13</f>
        <v>0</v>
      </c>
      <c r="H13" s="14">
        <v>-1000</v>
      </c>
      <c r="I13" s="14">
        <v>-1000</v>
      </c>
      <c r="J13" s="14">
        <v>-1000</v>
      </c>
      <c r="K13" s="14">
        <v>-1000</v>
      </c>
      <c r="L13" s="3"/>
      <c r="M13" s="3"/>
      <c r="N13" s="3"/>
      <c r="O13" s="3"/>
      <c r="P13" s="3"/>
    </row>
    <row r="14" spans="2:16" ht="15">
      <c r="B14" s="6" t="s">
        <v>0</v>
      </c>
      <c r="C14" s="11">
        <f>SUM(C12:C13)</f>
        <v>-9800</v>
      </c>
      <c r="D14" s="11">
        <f aca="true" t="shared" si="3" ref="D14:K14">SUM(D12:D13)</f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>SUM(H12:H13)</f>
        <v>-9800</v>
      </c>
      <c r="I14" s="11">
        <f t="shared" si="3"/>
        <v>-9800</v>
      </c>
      <c r="J14" s="11">
        <f t="shared" si="3"/>
        <v>-9800</v>
      </c>
      <c r="K14" s="11">
        <f t="shared" si="3"/>
        <v>-9800</v>
      </c>
      <c r="L14" s="3"/>
      <c r="M14" s="3"/>
      <c r="N14" s="3"/>
      <c r="O14" s="3"/>
      <c r="P14" s="3"/>
    </row>
    <row r="15" spans="2:16" ht="1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3"/>
      <c r="M15" s="3"/>
      <c r="N15" s="3"/>
      <c r="O15" s="3"/>
      <c r="P15" s="3"/>
    </row>
    <row r="16" spans="2:16" ht="15">
      <c r="B16" s="6" t="s">
        <v>74</v>
      </c>
      <c r="C16" s="11">
        <f aca="true" t="shared" si="4" ref="C16:K16">C10+C14</f>
        <v>-4200</v>
      </c>
      <c r="D16" s="11">
        <f t="shared" si="4"/>
        <v>1989.771197846568</v>
      </c>
      <c r="E16" s="11">
        <f t="shared" si="4"/>
        <v>0</v>
      </c>
      <c r="F16" s="11">
        <f t="shared" si="4"/>
        <v>1989.771197846568</v>
      </c>
      <c r="G16" s="11">
        <f t="shared" si="4"/>
        <v>0</v>
      </c>
      <c r="H16" s="11">
        <f>H10+H14</f>
        <v>-4200</v>
      </c>
      <c r="I16" s="11">
        <f t="shared" si="4"/>
        <v>-4032</v>
      </c>
      <c r="J16" s="11">
        <f t="shared" si="4"/>
        <v>-3858.96</v>
      </c>
      <c r="K16" s="11">
        <f t="shared" si="4"/>
        <v>-3680.7288</v>
      </c>
      <c r="L16" s="3"/>
      <c r="M16" s="3"/>
      <c r="N16" s="3"/>
      <c r="O16" s="3"/>
      <c r="P16" s="3"/>
    </row>
    <row r="18" ht="15">
      <c r="B18" s="2" t="s">
        <v>128</v>
      </c>
    </row>
    <row r="19" ht="15">
      <c r="B19" t="s">
        <v>194</v>
      </c>
    </row>
    <row r="20" ht="15">
      <c r="B20" s="39" t="s">
        <v>195</v>
      </c>
    </row>
    <row r="21" ht="15">
      <c r="B21" t="s">
        <v>197</v>
      </c>
    </row>
    <row r="22" ht="15">
      <c r="B22" t="s">
        <v>198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6" ht="30">
      <c r="B2" s="6" t="s">
        <v>75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</row>
    <row r="3" spans="2:16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</row>
    <row r="4" spans="2:16" ht="15">
      <c r="B4" s="6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26" ht="15">
      <c r="B5" s="7" t="s">
        <v>79</v>
      </c>
      <c r="C5" s="14">
        <v>400</v>
      </c>
      <c r="D5" s="11"/>
      <c r="E5" s="11"/>
      <c r="F5" s="11"/>
      <c r="G5" s="14">
        <f>E5+F5-D5</f>
        <v>0</v>
      </c>
      <c r="H5" s="14">
        <v>400</v>
      </c>
      <c r="I5" s="14">
        <v>400</v>
      </c>
      <c r="J5" s="14">
        <v>400</v>
      </c>
      <c r="K5" s="14">
        <v>400</v>
      </c>
      <c r="L5" s="3"/>
      <c r="M5" s="3"/>
      <c r="N5" s="3"/>
      <c r="O5" s="3"/>
      <c r="P5" s="3"/>
      <c r="R5" s="45"/>
      <c r="S5" s="45"/>
      <c r="T5" s="45"/>
      <c r="U5" s="45"/>
      <c r="V5" s="45"/>
      <c r="W5" s="45"/>
      <c r="X5" s="45"/>
      <c r="Y5" s="45"/>
      <c r="Z5" s="45"/>
    </row>
    <row r="6" spans="2:26" ht="15">
      <c r="B6" s="7" t="s">
        <v>80</v>
      </c>
      <c r="C6" s="14">
        <v>1100</v>
      </c>
      <c r="D6" s="11"/>
      <c r="E6" s="11"/>
      <c r="F6" s="11"/>
      <c r="G6" s="14">
        <f>E6+F6-D6</f>
        <v>0</v>
      </c>
      <c r="H6" s="14">
        <v>1100</v>
      </c>
      <c r="I6" s="14">
        <v>1100</v>
      </c>
      <c r="J6" s="14">
        <v>1100</v>
      </c>
      <c r="K6" s="14">
        <v>1100</v>
      </c>
      <c r="L6" s="3"/>
      <c r="M6" s="3"/>
      <c r="N6" s="3"/>
      <c r="O6" s="3"/>
      <c r="P6" s="3"/>
      <c r="R6" s="45"/>
      <c r="S6" s="45"/>
      <c r="T6" s="45"/>
      <c r="U6" s="45"/>
      <c r="V6" s="45"/>
      <c r="W6" s="45"/>
      <c r="X6" s="45"/>
      <c r="Y6" s="45"/>
      <c r="Z6" s="45"/>
    </row>
    <row r="7" spans="2:16" ht="15">
      <c r="B7" s="6" t="s">
        <v>81</v>
      </c>
      <c r="C7" s="11">
        <f>SUM(C5:C6)</f>
        <v>1500</v>
      </c>
      <c r="D7" s="11">
        <f aca="true" t="shared" si="0" ref="D7:K7">SUM(D5:D6)</f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>SUM(H5:H6)</f>
        <v>1500</v>
      </c>
      <c r="I7" s="11">
        <f t="shared" si="0"/>
        <v>1500</v>
      </c>
      <c r="J7" s="11">
        <f t="shared" si="0"/>
        <v>1500</v>
      </c>
      <c r="K7" s="11">
        <f t="shared" si="0"/>
        <v>1500</v>
      </c>
      <c r="L7" s="3"/>
      <c r="M7" s="3"/>
      <c r="N7" s="3"/>
      <c r="O7" s="3"/>
      <c r="P7" s="3"/>
    </row>
    <row r="8" spans="2:16" ht="15">
      <c r="B8" s="6"/>
      <c r="C8" s="11"/>
      <c r="D8" s="11"/>
      <c r="E8" s="11"/>
      <c r="F8" s="11"/>
      <c r="G8" s="11"/>
      <c r="H8" s="11"/>
      <c r="I8" s="11"/>
      <c r="J8" s="11"/>
      <c r="K8" s="11"/>
      <c r="L8" s="3"/>
      <c r="M8" s="3"/>
      <c r="N8" s="3"/>
      <c r="O8" s="3"/>
      <c r="P8" s="3"/>
    </row>
    <row r="9" spans="2:16" ht="15">
      <c r="B9" s="6" t="s">
        <v>71</v>
      </c>
      <c r="C9" s="11">
        <f>C7</f>
        <v>1500</v>
      </c>
      <c r="D9" s="11">
        <f aca="true" t="shared" si="1" ref="D9:K9">D7</f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>H7</f>
        <v>1500</v>
      </c>
      <c r="I9" s="11">
        <f t="shared" si="1"/>
        <v>1500</v>
      </c>
      <c r="J9" s="11">
        <f t="shared" si="1"/>
        <v>1500</v>
      </c>
      <c r="K9" s="11">
        <f t="shared" si="1"/>
        <v>1500</v>
      </c>
      <c r="L9" s="3"/>
      <c r="M9" s="3"/>
      <c r="N9" s="3"/>
      <c r="O9" s="3"/>
      <c r="P9" s="3"/>
    </row>
    <row r="10" spans="2:16" ht="1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3"/>
      <c r="M10" s="3"/>
      <c r="N10" s="3"/>
      <c r="O10" s="3"/>
      <c r="P10" s="3"/>
    </row>
    <row r="11" spans="2:16" ht="15">
      <c r="B11" s="6" t="s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3"/>
      <c r="M11" s="3"/>
      <c r="N11" s="3"/>
      <c r="O11" s="3"/>
      <c r="P11" s="3"/>
    </row>
    <row r="12" spans="2:16" ht="1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</row>
    <row r="13" spans="2:16" ht="15">
      <c r="B13" s="6" t="s">
        <v>74</v>
      </c>
      <c r="C13" s="11">
        <f>C9+C11</f>
        <v>1500</v>
      </c>
      <c r="D13" s="11">
        <f aca="true" t="shared" si="2" ref="D13:K13">D9+D11</f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>H9+H11</f>
        <v>1500</v>
      </c>
      <c r="I13" s="11">
        <f t="shared" si="2"/>
        <v>1500</v>
      </c>
      <c r="J13" s="11">
        <f t="shared" si="2"/>
        <v>1500</v>
      </c>
      <c r="K13" s="11">
        <f t="shared" si="2"/>
        <v>1500</v>
      </c>
      <c r="L13" s="3"/>
      <c r="M13" s="3"/>
      <c r="N13" s="3"/>
      <c r="O13" s="3"/>
      <c r="P13" s="3"/>
    </row>
    <row r="15" ht="15">
      <c r="B15" s="2" t="s">
        <v>128</v>
      </c>
    </row>
    <row r="16" spans="2:11" ht="15" customHeight="1">
      <c r="B16" s="30" t="s">
        <v>192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2:11" ht="15">
      <c r="B17" t="s">
        <v>129</v>
      </c>
      <c r="C17" s="26"/>
      <c r="D17" s="26"/>
      <c r="E17" s="26"/>
      <c r="F17" s="26"/>
      <c r="G17" s="26"/>
      <c r="H17" s="26"/>
      <c r="I17" s="26"/>
      <c r="J17" s="26"/>
      <c r="K17" s="26"/>
    </row>
  </sheetData>
  <sheetProtection/>
  <mergeCells count="1">
    <mergeCell ref="R5:Z6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6"/>
  <sheetViews>
    <sheetView zoomScalePageLayoutView="0" workbookViewId="0" topLeftCell="A4">
      <selection activeCell="G11" sqref="G11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116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8" t="s">
        <v>58</v>
      </c>
      <c r="C5" s="14">
        <v>37920</v>
      </c>
      <c r="D5" s="11"/>
      <c r="E5" s="11"/>
      <c r="F5" s="11"/>
      <c r="G5" s="14">
        <f aca="true" t="shared" si="0" ref="G5:G12">E5+F5-D5</f>
        <v>0</v>
      </c>
      <c r="H5" s="14">
        <v>0</v>
      </c>
      <c r="I5" s="14">
        <v>37920</v>
      </c>
      <c r="J5" s="14">
        <v>37920</v>
      </c>
      <c r="K5" s="14">
        <v>37920</v>
      </c>
      <c r="L5" s="3"/>
      <c r="M5" s="3"/>
      <c r="N5" s="3"/>
      <c r="O5" s="3"/>
      <c r="P5" s="3"/>
    </row>
    <row r="6" spans="2:16" ht="15">
      <c r="B6" s="8" t="s">
        <v>59</v>
      </c>
      <c r="C6" s="14">
        <v>100</v>
      </c>
      <c r="D6" s="11"/>
      <c r="E6" s="11"/>
      <c r="F6" s="11"/>
      <c r="G6" s="14">
        <f t="shared" si="0"/>
        <v>0</v>
      </c>
      <c r="H6" s="14">
        <v>100</v>
      </c>
      <c r="I6" s="14">
        <v>100</v>
      </c>
      <c r="J6" s="14">
        <v>100</v>
      </c>
      <c r="K6" s="14">
        <v>100</v>
      </c>
      <c r="L6" s="3"/>
      <c r="M6" s="3"/>
      <c r="N6" s="3"/>
      <c r="O6" s="3"/>
      <c r="P6" s="3"/>
    </row>
    <row r="7" spans="2:16" ht="15">
      <c r="B7" s="8" t="s">
        <v>60</v>
      </c>
      <c r="C7" s="14">
        <v>400</v>
      </c>
      <c r="D7" s="11"/>
      <c r="E7" s="11"/>
      <c r="F7" s="11"/>
      <c r="G7" s="14">
        <f t="shared" si="0"/>
        <v>0</v>
      </c>
      <c r="H7" s="14">
        <f>C7*0.75</f>
        <v>300</v>
      </c>
      <c r="I7" s="14">
        <v>400</v>
      </c>
      <c r="J7" s="14">
        <v>400</v>
      </c>
      <c r="K7" s="14">
        <v>400</v>
      </c>
      <c r="L7" s="3"/>
      <c r="M7" s="3"/>
      <c r="N7" s="3"/>
      <c r="O7" s="3"/>
      <c r="P7" s="3"/>
    </row>
    <row r="8" spans="2:16" ht="15">
      <c r="B8" s="7" t="s">
        <v>66</v>
      </c>
      <c r="C8" s="10">
        <v>8000</v>
      </c>
      <c r="D8" s="11"/>
      <c r="E8" s="11"/>
      <c r="F8" s="11"/>
      <c r="G8" s="14">
        <f t="shared" si="0"/>
        <v>0</v>
      </c>
      <c r="H8" s="14">
        <v>4000</v>
      </c>
      <c r="I8" s="10">
        <v>8000</v>
      </c>
      <c r="J8" s="10">
        <v>8000</v>
      </c>
      <c r="K8" s="10">
        <v>8000</v>
      </c>
      <c r="L8" s="3"/>
      <c r="M8" s="3"/>
      <c r="N8" s="3"/>
      <c r="O8" s="3"/>
      <c r="P8" s="3"/>
    </row>
    <row r="9" spans="2:16" ht="15">
      <c r="B9" s="7" t="s">
        <v>67</v>
      </c>
      <c r="C9" s="10">
        <v>6000</v>
      </c>
      <c r="D9" s="14">
        <v>551</v>
      </c>
      <c r="E9" s="11"/>
      <c r="F9" s="14">
        <v>551</v>
      </c>
      <c r="G9" s="14">
        <f t="shared" si="0"/>
        <v>0</v>
      </c>
      <c r="H9" s="14">
        <v>2000</v>
      </c>
      <c r="I9" s="10">
        <v>6000</v>
      </c>
      <c r="J9" s="10">
        <v>6000</v>
      </c>
      <c r="K9" s="10">
        <v>6000</v>
      </c>
      <c r="L9" s="3"/>
      <c r="M9" s="3"/>
      <c r="N9" s="3"/>
      <c r="O9" s="3"/>
      <c r="P9" s="3"/>
    </row>
    <row r="10" spans="2:16" ht="15">
      <c r="B10" s="7" t="s">
        <v>68</v>
      </c>
      <c r="C10" s="10">
        <v>16000</v>
      </c>
      <c r="D10" s="14">
        <v>98</v>
      </c>
      <c r="E10" s="11"/>
      <c r="F10" s="14">
        <v>98</v>
      </c>
      <c r="G10" s="14">
        <f t="shared" si="0"/>
        <v>0</v>
      </c>
      <c r="H10" s="14">
        <v>600</v>
      </c>
      <c r="I10" s="10">
        <v>16000</v>
      </c>
      <c r="J10" s="10">
        <v>16000</v>
      </c>
      <c r="K10" s="10">
        <v>16000</v>
      </c>
      <c r="L10" s="3"/>
      <c r="M10" s="3"/>
      <c r="N10" s="3"/>
      <c r="O10" s="3"/>
      <c r="P10" s="3"/>
    </row>
    <row r="11" spans="2:16" ht="15">
      <c r="B11" s="7" t="s">
        <v>69</v>
      </c>
      <c r="C11" s="10">
        <v>9000</v>
      </c>
      <c r="D11" s="14">
        <v>204</v>
      </c>
      <c r="E11" s="11"/>
      <c r="F11" s="14">
        <v>204</v>
      </c>
      <c r="G11" s="14">
        <f t="shared" si="0"/>
        <v>0</v>
      </c>
      <c r="H11" s="14">
        <v>1200</v>
      </c>
      <c r="I11" s="10">
        <v>9000</v>
      </c>
      <c r="J11" s="10">
        <v>9000</v>
      </c>
      <c r="K11" s="10">
        <v>9000</v>
      </c>
      <c r="L11" s="3"/>
      <c r="M11" s="3"/>
      <c r="N11" s="3"/>
      <c r="O11" s="3"/>
      <c r="P11" s="3"/>
    </row>
    <row r="12" spans="2:16" ht="15">
      <c r="B12" s="7" t="s">
        <v>70</v>
      </c>
      <c r="C12" s="10">
        <v>5000</v>
      </c>
      <c r="D12" s="14">
        <v>5000</v>
      </c>
      <c r="E12" s="11"/>
      <c r="F12" s="11"/>
      <c r="G12" s="14">
        <f t="shared" si="0"/>
        <v>-5000</v>
      </c>
      <c r="H12" s="10">
        <v>0</v>
      </c>
      <c r="I12" s="10">
        <v>0</v>
      </c>
      <c r="J12" s="10">
        <v>0</v>
      </c>
      <c r="K12" s="10">
        <v>0</v>
      </c>
      <c r="L12" s="3"/>
      <c r="M12" s="3"/>
      <c r="N12" s="3"/>
      <c r="O12" s="3"/>
      <c r="P12" s="3"/>
    </row>
    <row r="13" spans="2:16" ht="15">
      <c r="B13" s="6" t="s">
        <v>81</v>
      </c>
      <c r="C13" s="11">
        <f aca="true" t="shared" si="1" ref="C13:K13">SUM(C5:C12)</f>
        <v>82420</v>
      </c>
      <c r="D13" s="11">
        <f t="shared" si="1"/>
        <v>5853</v>
      </c>
      <c r="E13" s="11">
        <f t="shared" si="1"/>
        <v>0</v>
      </c>
      <c r="F13" s="11">
        <f t="shared" si="1"/>
        <v>853</v>
      </c>
      <c r="G13" s="11">
        <f t="shared" si="1"/>
        <v>-5000</v>
      </c>
      <c r="H13" s="11">
        <f>SUM(H5:H12)</f>
        <v>8200</v>
      </c>
      <c r="I13" s="11">
        <f t="shared" si="1"/>
        <v>77420</v>
      </c>
      <c r="J13" s="11">
        <f t="shared" si="1"/>
        <v>77420</v>
      </c>
      <c r="K13" s="11">
        <f t="shared" si="1"/>
        <v>77420</v>
      </c>
      <c r="L13" s="3"/>
      <c r="M13" s="3"/>
      <c r="N13" s="3"/>
      <c r="O13" s="3"/>
      <c r="P13" s="3"/>
    </row>
    <row r="14" spans="2:16" ht="1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3"/>
      <c r="M14" s="3"/>
      <c r="N14" s="3"/>
      <c r="O14" s="3"/>
      <c r="P14" s="3"/>
    </row>
    <row r="15" spans="2:16" ht="15">
      <c r="B15" s="8" t="s">
        <v>61</v>
      </c>
      <c r="C15" s="14">
        <v>200</v>
      </c>
      <c r="D15" s="11"/>
      <c r="E15" s="11"/>
      <c r="F15" s="11"/>
      <c r="G15" s="14">
        <f>E15+F15-D15</f>
        <v>0</v>
      </c>
      <c r="H15" s="14">
        <v>0</v>
      </c>
      <c r="I15" s="14">
        <v>200</v>
      </c>
      <c r="J15" s="14">
        <v>200</v>
      </c>
      <c r="K15" s="14">
        <v>200</v>
      </c>
      <c r="L15" s="3"/>
      <c r="M15" s="3"/>
      <c r="N15" s="3"/>
      <c r="O15" s="3"/>
      <c r="P15" s="3"/>
    </row>
    <row r="16" spans="2:16" ht="15">
      <c r="B16" s="8" t="s">
        <v>62</v>
      </c>
      <c r="C16" s="14">
        <v>1000</v>
      </c>
      <c r="D16" s="11"/>
      <c r="E16" s="11"/>
      <c r="F16" s="11"/>
      <c r="G16" s="14">
        <f>E16+F16-D16</f>
        <v>0</v>
      </c>
      <c r="H16" s="14">
        <v>0</v>
      </c>
      <c r="I16" s="14">
        <v>1000</v>
      </c>
      <c r="J16" s="14">
        <v>1000</v>
      </c>
      <c r="K16" s="14">
        <v>1000</v>
      </c>
      <c r="L16" s="3"/>
      <c r="M16" s="3"/>
      <c r="N16" s="3"/>
      <c r="O16" s="3"/>
      <c r="P16" s="3"/>
    </row>
    <row r="17" spans="2:16" ht="15">
      <c r="B17" s="8" t="s">
        <v>63</v>
      </c>
      <c r="C17" s="14">
        <v>2000</v>
      </c>
      <c r="D17" s="11"/>
      <c r="E17" s="11"/>
      <c r="F17" s="11"/>
      <c r="G17" s="14">
        <f>E17+F17-D17</f>
        <v>0</v>
      </c>
      <c r="H17" s="14">
        <v>0</v>
      </c>
      <c r="I17" s="14">
        <v>2000</v>
      </c>
      <c r="J17" s="14">
        <v>2000</v>
      </c>
      <c r="K17" s="14">
        <v>2000</v>
      </c>
      <c r="L17" s="3"/>
      <c r="M17" s="3"/>
      <c r="N17" s="3"/>
      <c r="O17" s="3"/>
      <c r="P17" s="3"/>
    </row>
    <row r="18" spans="2:16" ht="15">
      <c r="B18" s="8" t="s">
        <v>64</v>
      </c>
      <c r="C18" s="14">
        <v>100</v>
      </c>
      <c r="D18" s="11"/>
      <c r="E18" s="11"/>
      <c r="F18" s="11"/>
      <c r="G18" s="14">
        <f>E18+F18-D18</f>
        <v>0</v>
      </c>
      <c r="H18" s="14">
        <v>0</v>
      </c>
      <c r="I18" s="14">
        <v>100</v>
      </c>
      <c r="J18" s="14">
        <v>100</v>
      </c>
      <c r="K18" s="14">
        <v>100</v>
      </c>
      <c r="L18" s="3"/>
      <c r="M18" s="3"/>
      <c r="N18" s="3"/>
      <c r="O18" s="3"/>
      <c r="P18" s="3"/>
    </row>
    <row r="19" spans="2:16" ht="15">
      <c r="B19" s="8" t="s">
        <v>65</v>
      </c>
      <c r="C19" s="14">
        <v>400</v>
      </c>
      <c r="D19" s="11"/>
      <c r="E19" s="11"/>
      <c r="F19" s="11"/>
      <c r="G19" s="14">
        <f>E19+F19-D19</f>
        <v>0</v>
      </c>
      <c r="H19" s="14">
        <v>0</v>
      </c>
      <c r="I19" s="14">
        <v>400</v>
      </c>
      <c r="J19" s="14">
        <v>400</v>
      </c>
      <c r="K19" s="14">
        <v>400</v>
      </c>
      <c r="L19" s="3"/>
      <c r="M19" s="3"/>
      <c r="N19" s="3"/>
      <c r="O19" s="3"/>
      <c r="P19" s="3"/>
    </row>
    <row r="20" spans="2:16" ht="15">
      <c r="B20" s="19" t="s">
        <v>90</v>
      </c>
      <c r="C20" s="11">
        <f>SUM(C15:C19)</f>
        <v>3700</v>
      </c>
      <c r="D20" s="11">
        <f aca="true" t="shared" si="2" ref="D20:K20">SUM(D15:D19)</f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>SUM(H15:H19)</f>
        <v>0</v>
      </c>
      <c r="I20" s="11">
        <f t="shared" si="2"/>
        <v>3700</v>
      </c>
      <c r="J20" s="11">
        <f t="shared" si="2"/>
        <v>3700</v>
      </c>
      <c r="K20" s="11">
        <f t="shared" si="2"/>
        <v>3700</v>
      </c>
      <c r="L20" s="3"/>
      <c r="M20" s="3"/>
      <c r="N20" s="3"/>
      <c r="O20" s="3"/>
      <c r="P20" s="3"/>
    </row>
    <row r="21" spans="2:16" ht="15">
      <c r="B21" s="8"/>
      <c r="C21" s="14"/>
      <c r="D21" s="11"/>
      <c r="E21" s="11"/>
      <c r="F21" s="11"/>
      <c r="G21" s="11"/>
      <c r="H21" s="14"/>
      <c r="I21" s="11"/>
      <c r="J21" s="11"/>
      <c r="K21" s="11"/>
      <c r="L21" s="3"/>
      <c r="M21" s="3"/>
      <c r="N21" s="3"/>
      <c r="O21" s="3"/>
      <c r="P21" s="3"/>
    </row>
    <row r="22" spans="2:16" ht="15">
      <c r="B22" s="6" t="s">
        <v>71</v>
      </c>
      <c r="C22" s="11">
        <f>C13+C20</f>
        <v>86120</v>
      </c>
      <c r="D22" s="11">
        <f aca="true" t="shared" si="3" ref="D22:K22">D13+D20</f>
        <v>5853</v>
      </c>
      <c r="E22" s="11">
        <f t="shared" si="3"/>
        <v>0</v>
      </c>
      <c r="F22" s="11">
        <f t="shared" si="3"/>
        <v>853</v>
      </c>
      <c r="G22" s="11">
        <f t="shared" si="3"/>
        <v>-5000</v>
      </c>
      <c r="H22" s="11">
        <f>H13+H20</f>
        <v>8200</v>
      </c>
      <c r="I22" s="11">
        <f t="shared" si="3"/>
        <v>81120</v>
      </c>
      <c r="J22" s="11">
        <f t="shared" si="3"/>
        <v>81120</v>
      </c>
      <c r="K22" s="11">
        <f t="shared" si="3"/>
        <v>81120</v>
      </c>
      <c r="L22" s="3"/>
      <c r="M22" s="3"/>
      <c r="N22" s="3"/>
      <c r="O22" s="3"/>
      <c r="P22" s="3"/>
    </row>
    <row r="23" spans="2:16" ht="15">
      <c r="B23" s="6"/>
      <c r="C23" s="11"/>
      <c r="D23" s="11"/>
      <c r="E23" s="11"/>
      <c r="F23" s="11"/>
      <c r="G23" s="11"/>
      <c r="H23" s="11"/>
      <c r="I23" s="11"/>
      <c r="J23" s="11"/>
      <c r="K23" s="11"/>
      <c r="L23" s="3"/>
      <c r="M23" s="3"/>
      <c r="N23" s="3"/>
      <c r="O23" s="3"/>
      <c r="P23" s="3"/>
    </row>
    <row r="24" spans="2:16" ht="15">
      <c r="B24" s="7"/>
      <c r="C24" s="14"/>
      <c r="D24" s="11"/>
      <c r="E24" s="11"/>
      <c r="F24" s="11"/>
      <c r="G24" s="14">
        <f>E24+F24-D24</f>
        <v>0</v>
      </c>
      <c r="H24" s="14"/>
      <c r="I24" s="14"/>
      <c r="J24" s="14"/>
      <c r="K24" s="14"/>
      <c r="L24" s="3"/>
      <c r="M24" s="3"/>
      <c r="N24" s="3"/>
      <c r="O24" s="3"/>
      <c r="P24" s="3"/>
    </row>
    <row r="25" spans="2:16" ht="15">
      <c r="B25" s="7"/>
      <c r="C25" s="14"/>
      <c r="D25" s="11"/>
      <c r="E25" s="11"/>
      <c r="F25" s="11"/>
      <c r="G25" s="14">
        <f>E25+F25-D25</f>
        <v>0</v>
      </c>
      <c r="H25" s="14"/>
      <c r="I25" s="14"/>
      <c r="J25" s="14"/>
      <c r="K25" s="14"/>
      <c r="L25" s="3"/>
      <c r="M25" s="3"/>
      <c r="N25" s="3"/>
      <c r="O25" s="3"/>
      <c r="P25" s="3"/>
    </row>
    <row r="26" spans="2:16" ht="15">
      <c r="B26" s="6" t="s">
        <v>0</v>
      </c>
      <c r="C26" s="11">
        <f>SUM(C24:C25)</f>
        <v>0</v>
      </c>
      <c r="D26" s="11">
        <f aca="true" t="shared" si="4" ref="D26:K26">SUM(D24:D25)</f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>SUM(H24:H25)</f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3"/>
      <c r="M26" s="3"/>
      <c r="N26" s="3"/>
      <c r="O26" s="3"/>
      <c r="P26" s="3"/>
    </row>
    <row r="27" spans="2:16" ht="15"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3"/>
      <c r="M27" s="3"/>
      <c r="N27" s="3"/>
      <c r="O27" s="3"/>
      <c r="P27" s="3"/>
    </row>
    <row r="28" spans="2:16" ht="15">
      <c r="B28" s="6" t="s">
        <v>74</v>
      </c>
      <c r="C28" s="11">
        <f aca="true" t="shared" si="5" ref="C28:K28">C22+C26</f>
        <v>86120</v>
      </c>
      <c r="D28" s="11">
        <f t="shared" si="5"/>
        <v>5853</v>
      </c>
      <c r="E28" s="11">
        <f t="shared" si="5"/>
        <v>0</v>
      </c>
      <c r="F28" s="11">
        <f t="shared" si="5"/>
        <v>853</v>
      </c>
      <c r="G28" s="11">
        <f t="shared" si="5"/>
        <v>-5000</v>
      </c>
      <c r="H28" s="11">
        <f>H22+H26</f>
        <v>8200</v>
      </c>
      <c r="I28" s="11">
        <f t="shared" si="5"/>
        <v>81120</v>
      </c>
      <c r="J28" s="11">
        <f t="shared" si="5"/>
        <v>81120</v>
      </c>
      <c r="K28" s="11">
        <f t="shared" si="5"/>
        <v>81120</v>
      </c>
      <c r="L28" s="3"/>
      <c r="M28" s="3"/>
      <c r="N28" s="3"/>
      <c r="O28" s="3"/>
      <c r="P28" s="3"/>
    </row>
    <row r="30" ht="15">
      <c r="B30" s="25" t="s">
        <v>128</v>
      </c>
    </row>
    <row r="31" ht="15">
      <c r="B31" t="s">
        <v>141</v>
      </c>
    </row>
    <row r="32" ht="15">
      <c r="B32" s="21" t="s">
        <v>199</v>
      </c>
    </row>
    <row r="33" ht="15">
      <c r="B33" s="21" t="s">
        <v>188</v>
      </c>
    </row>
    <row r="34" ht="15">
      <c r="B34" t="s">
        <v>189</v>
      </c>
    </row>
    <row r="35" ht="15">
      <c r="B35" t="s">
        <v>166</v>
      </c>
    </row>
    <row r="36" ht="15">
      <c r="B36" s="39" t="s">
        <v>195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zoomScalePageLayoutView="0" workbookViewId="0" topLeftCell="A1">
      <selection activeCell="T53" sqref="T53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12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5" t="s">
        <v>14</v>
      </c>
      <c r="C5" s="9">
        <v>60000</v>
      </c>
      <c r="D5" s="11"/>
      <c r="E5" s="11"/>
      <c r="F5" s="11"/>
      <c r="G5" s="14">
        <f>E5+F5-D5</f>
        <v>0</v>
      </c>
      <c r="H5" s="14">
        <v>30000</v>
      </c>
      <c r="I5" s="9">
        <v>60000</v>
      </c>
      <c r="J5" s="9">
        <v>60000</v>
      </c>
      <c r="K5" s="9">
        <v>60000</v>
      </c>
      <c r="L5" s="3"/>
      <c r="M5" s="3"/>
      <c r="N5" s="3"/>
      <c r="O5" s="3"/>
      <c r="P5" s="3"/>
    </row>
    <row r="6" spans="2:16" ht="15">
      <c r="B6" s="5" t="s">
        <v>15</v>
      </c>
      <c r="C6" s="9">
        <v>35000</v>
      </c>
      <c r="D6" s="11"/>
      <c r="E6" s="11"/>
      <c r="F6" s="11"/>
      <c r="G6" s="14">
        <f>E6+F6-D6</f>
        <v>0</v>
      </c>
      <c r="H6" s="14">
        <v>17500</v>
      </c>
      <c r="I6" s="9">
        <v>35000</v>
      </c>
      <c r="J6" s="9">
        <v>35000</v>
      </c>
      <c r="K6" s="9">
        <v>35000</v>
      </c>
      <c r="L6" s="3"/>
      <c r="M6" s="3"/>
      <c r="N6" s="3"/>
      <c r="O6" s="3"/>
      <c r="P6" s="3"/>
    </row>
    <row r="7" spans="2:16" ht="15">
      <c r="B7" s="5" t="s">
        <v>16</v>
      </c>
      <c r="C7" s="9">
        <v>35000</v>
      </c>
      <c r="D7" s="11"/>
      <c r="E7" s="11"/>
      <c r="F7" s="11"/>
      <c r="G7" s="14">
        <f>E7+F7-D7</f>
        <v>0</v>
      </c>
      <c r="H7" s="14">
        <v>0</v>
      </c>
      <c r="I7" s="9">
        <v>35000</v>
      </c>
      <c r="J7" s="9">
        <v>35000</v>
      </c>
      <c r="K7" s="9">
        <v>35000</v>
      </c>
      <c r="L7" s="3"/>
      <c r="M7" s="3"/>
      <c r="N7" s="3"/>
      <c r="O7" s="3"/>
      <c r="P7" s="3"/>
    </row>
    <row r="8" spans="2:16" ht="15">
      <c r="B8" s="5" t="s">
        <v>17</v>
      </c>
      <c r="C8" s="9">
        <v>28000</v>
      </c>
      <c r="D8" s="11"/>
      <c r="E8" s="11"/>
      <c r="F8" s="11"/>
      <c r="G8" s="14">
        <f>E8+F8-D8</f>
        <v>0</v>
      </c>
      <c r="H8" s="14">
        <v>0</v>
      </c>
      <c r="I8" s="9">
        <v>28000</v>
      </c>
      <c r="J8" s="9">
        <v>28000</v>
      </c>
      <c r="K8" s="9">
        <v>28000</v>
      </c>
      <c r="L8" s="3"/>
      <c r="M8" s="3"/>
      <c r="N8" s="3"/>
      <c r="O8" s="3"/>
      <c r="P8" s="3"/>
    </row>
    <row r="9" spans="2:16" ht="15.75" thickBot="1">
      <c r="B9" s="5" t="s">
        <v>18</v>
      </c>
      <c r="C9" s="42">
        <v>25000</v>
      </c>
      <c r="D9" s="43"/>
      <c r="E9" s="43"/>
      <c r="F9" s="43"/>
      <c r="G9" s="44">
        <f>E9+F9-D9</f>
        <v>0</v>
      </c>
      <c r="H9" s="44">
        <v>12500</v>
      </c>
      <c r="I9" s="42">
        <v>25000</v>
      </c>
      <c r="J9" s="42">
        <v>25000</v>
      </c>
      <c r="K9" s="42">
        <v>25000</v>
      </c>
      <c r="L9" s="3"/>
      <c r="M9" s="3"/>
      <c r="N9" s="3"/>
      <c r="O9" s="3"/>
      <c r="P9" s="3"/>
    </row>
    <row r="10" spans="2:16" ht="15">
      <c r="B10" s="8" t="s">
        <v>117</v>
      </c>
      <c r="C10" s="41">
        <f>SUM(C5:C9)</f>
        <v>183000</v>
      </c>
      <c r="D10" s="41">
        <f aca="true" t="shared" si="0" ref="D10:K10">SUM(D5:D9)</f>
        <v>0</v>
      </c>
      <c r="E10" s="41">
        <f t="shared" si="0"/>
        <v>0</v>
      </c>
      <c r="F10" s="41">
        <f t="shared" si="0"/>
        <v>0</v>
      </c>
      <c r="G10" s="41">
        <f t="shared" si="0"/>
        <v>0</v>
      </c>
      <c r="H10" s="41">
        <f t="shared" si="0"/>
        <v>60000</v>
      </c>
      <c r="I10" s="41">
        <f t="shared" si="0"/>
        <v>183000</v>
      </c>
      <c r="J10" s="41">
        <f t="shared" si="0"/>
        <v>183000</v>
      </c>
      <c r="K10" s="41">
        <f t="shared" si="0"/>
        <v>183000</v>
      </c>
      <c r="L10" s="3"/>
      <c r="M10" s="3"/>
      <c r="N10" s="3"/>
      <c r="O10" s="3"/>
      <c r="P10" s="3"/>
    </row>
    <row r="11" spans="2:16" ht="15">
      <c r="B11" s="5" t="s">
        <v>118</v>
      </c>
      <c r="C11" s="14">
        <v>24300</v>
      </c>
      <c r="D11" s="11"/>
      <c r="E11" s="11"/>
      <c r="F11" s="11"/>
      <c r="G11" s="14">
        <f>E11+F11-D11</f>
        <v>0</v>
      </c>
      <c r="H11" s="14">
        <v>7980</v>
      </c>
      <c r="I11" s="14">
        <v>24300</v>
      </c>
      <c r="J11" s="14">
        <v>24300</v>
      </c>
      <c r="K11" s="14">
        <v>24300</v>
      </c>
      <c r="L11" s="3"/>
      <c r="M11" s="3"/>
      <c r="N11" s="3"/>
      <c r="O11" s="3"/>
      <c r="P11" s="3"/>
    </row>
    <row r="12" spans="2:16" ht="15">
      <c r="B12" s="5" t="s">
        <v>119</v>
      </c>
      <c r="C12" s="14">
        <v>29300</v>
      </c>
      <c r="D12" s="11"/>
      <c r="E12" s="11"/>
      <c r="F12" s="11"/>
      <c r="G12" s="14">
        <f>E12+F12-D12</f>
        <v>0</v>
      </c>
      <c r="H12" s="14">
        <f>H10*25%</f>
        <v>15000</v>
      </c>
      <c r="I12" s="14">
        <f>I10*25%</f>
        <v>45750</v>
      </c>
      <c r="J12" s="14">
        <f>J10*25%</f>
        <v>45750</v>
      </c>
      <c r="K12" s="14">
        <f>K10*25%</f>
        <v>45750</v>
      </c>
      <c r="L12" s="3"/>
      <c r="M12" s="3"/>
      <c r="N12" s="3"/>
      <c r="O12" s="3"/>
      <c r="P12" s="3"/>
    </row>
    <row r="13" spans="2:16" ht="15">
      <c r="B13" s="5" t="s">
        <v>181</v>
      </c>
      <c r="C13" s="14">
        <v>0</v>
      </c>
      <c r="D13" s="11"/>
      <c r="E13" s="11"/>
      <c r="F13" s="11"/>
      <c r="G13" s="14">
        <f>E13+F13-D13</f>
        <v>0</v>
      </c>
      <c r="H13" s="14">
        <v>38560</v>
      </c>
      <c r="I13" s="14">
        <v>0</v>
      </c>
      <c r="J13" s="14">
        <v>0</v>
      </c>
      <c r="K13" s="14">
        <v>0</v>
      </c>
      <c r="L13" s="3"/>
      <c r="M13" s="3"/>
      <c r="N13" s="3"/>
      <c r="O13" s="3"/>
      <c r="P13" s="3"/>
    </row>
    <row r="14" spans="2:16" ht="15">
      <c r="B14" s="6" t="s">
        <v>120</v>
      </c>
      <c r="C14" s="11">
        <f>SUM(C10:C13)</f>
        <v>236600</v>
      </c>
      <c r="D14" s="11">
        <f aca="true" t="shared" si="1" ref="D14:K14">SUM(D10:D13)</f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121540</v>
      </c>
      <c r="I14" s="11">
        <f t="shared" si="1"/>
        <v>253050</v>
      </c>
      <c r="J14" s="11">
        <f t="shared" si="1"/>
        <v>253050</v>
      </c>
      <c r="K14" s="11">
        <f t="shared" si="1"/>
        <v>253050</v>
      </c>
      <c r="L14" s="3"/>
      <c r="M14" s="3"/>
      <c r="N14" s="3"/>
      <c r="O14" s="3"/>
      <c r="P14" s="3"/>
    </row>
    <row r="15" spans="2:16" ht="1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3"/>
      <c r="M15" s="3"/>
      <c r="N15" s="3"/>
      <c r="O15" s="3"/>
      <c r="P15" s="3"/>
    </row>
    <row r="16" spans="2:16" ht="15">
      <c r="B16" s="7" t="s">
        <v>19</v>
      </c>
      <c r="C16" s="14">
        <v>7000</v>
      </c>
      <c r="D16" s="11"/>
      <c r="E16" s="11"/>
      <c r="F16" s="11"/>
      <c r="G16" s="14">
        <f>E16+F16-D16</f>
        <v>0</v>
      </c>
      <c r="H16" s="14">
        <v>7000</v>
      </c>
      <c r="I16" s="14">
        <v>7000</v>
      </c>
      <c r="J16" s="14">
        <v>7000</v>
      </c>
      <c r="K16" s="14">
        <v>7000</v>
      </c>
      <c r="L16" s="3"/>
      <c r="M16" s="3"/>
      <c r="N16" s="3"/>
      <c r="O16" s="3"/>
      <c r="P16" s="3"/>
    </row>
    <row r="17" spans="2:16" ht="15">
      <c r="B17" s="6" t="s">
        <v>121</v>
      </c>
      <c r="C17" s="11">
        <f>C16</f>
        <v>7000</v>
      </c>
      <c r="D17" s="11">
        <f aca="true" t="shared" si="2" ref="D17:K17">D16</f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>H16</f>
        <v>7000</v>
      </c>
      <c r="I17" s="11">
        <f t="shared" si="2"/>
        <v>7000</v>
      </c>
      <c r="J17" s="11">
        <f t="shared" si="2"/>
        <v>7000</v>
      </c>
      <c r="K17" s="11">
        <f t="shared" si="2"/>
        <v>7000</v>
      </c>
      <c r="L17" s="3"/>
      <c r="M17" s="3"/>
      <c r="N17" s="3"/>
      <c r="O17" s="3"/>
      <c r="P17" s="3"/>
    </row>
    <row r="18" spans="2:16" ht="15">
      <c r="B18" s="6"/>
      <c r="C18" s="11"/>
      <c r="D18" s="11"/>
      <c r="E18" s="11"/>
      <c r="F18" s="11"/>
      <c r="G18" s="11"/>
      <c r="H18" s="11"/>
      <c r="I18" s="11"/>
      <c r="J18" s="11"/>
      <c r="K18" s="11"/>
      <c r="L18" s="3"/>
      <c r="M18" s="3"/>
      <c r="N18" s="3"/>
      <c r="O18" s="3"/>
      <c r="P18" s="3"/>
    </row>
    <row r="19" spans="2:16" ht="15">
      <c r="B19" s="7" t="s">
        <v>122</v>
      </c>
      <c r="C19" s="14">
        <v>1500</v>
      </c>
      <c r="D19" s="11"/>
      <c r="E19" s="11"/>
      <c r="F19" s="11"/>
      <c r="G19" s="14">
        <f>E19+F19-D19</f>
        <v>0</v>
      </c>
      <c r="H19" s="14">
        <v>1500</v>
      </c>
      <c r="I19" s="14">
        <v>1500</v>
      </c>
      <c r="J19" s="14">
        <v>1500</v>
      </c>
      <c r="K19" s="14">
        <v>1500</v>
      </c>
      <c r="L19" s="3"/>
      <c r="M19" s="3"/>
      <c r="N19" s="3"/>
      <c r="O19" s="3"/>
      <c r="P19" s="3"/>
    </row>
    <row r="20" spans="2:16" ht="15">
      <c r="B20" s="6" t="s">
        <v>123</v>
      </c>
      <c r="C20" s="11">
        <f aca="true" t="shared" si="3" ref="C20:K20">C19</f>
        <v>1500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H19</f>
        <v>1500</v>
      </c>
      <c r="I20" s="11">
        <f t="shared" si="3"/>
        <v>1500</v>
      </c>
      <c r="J20" s="11">
        <f t="shared" si="3"/>
        <v>1500</v>
      </c>
      <c r="K20" s="11">
        <f t="shared" si="3"/>
        <v>1500</v>
      </c>
      <c r="L20" s="3"/>
      <c r="M20" s="3"/>
      <c r="N20" s="3"/>
      <c r="O20" s="3"/>
      <c r="P20" s="3"/>
    </row>
    <row r="21" spans="2:16" ht="15"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3"/>
      <c r="M21" s="3"/>
      <c r="N21" s="3"/>
      <c r="O21" s="3"/>
      <c r="P21" s="3"/>
    </row>
    <row r="22" spans="2:16" ht="15">
      <c r="B22" s="5" t="s">
        <v>20</v>
      </c>
      <c r="C22" s="40">
        <v>2000</v>
      </c>
      <c r="D22" s="11"/>
      <c r="E22" s="11"/>
      <c r="F22" s="11"/>
      <c r="G22" s="14">
        <f aca="true" t="shared" si="4" ref="G22:G37">E22+F22-D22</f>
        <v>0</v>
      </c>
      <c r="H22" s="9">
        <v>2000</v>
      </c>
      <c r="I22" s="9">
        <v>2000</v>
      </c>
      <c r="J22" s="9">
        <v>2000</v>
      </c>
      <c r="K22" s="9">
        <v>2000</v>
      </c>
      <c r="L22" s="3"/>
      <c r="M22" s="3"/>
      <c r="N22" s="3"/>
      <c r="O22" s="3"/>
      <c r="P22" s="3"/>
    </row>
    <row r="23" spans="2:16" ht="15">
      <c r="B23" s="5" t="s">
        <v>21</v>
      </c>
      <c r="C23" s="40">
        <v>5000</v>
      </c>
      <c r="D23" s="11"/>
      <c r="E23" s="11"/>
      <c r="F23" s="11"/>
      <c r="G23" s="14">
        <f t="shared" si="4"/>
        <v>0</v>
      </c>
      <c r="H23" s="9">
        <v>5000</v>
      </c>
      <c r="I23" s="9">
        <v>5000</v>
      </c>
      <c r="J23" s="9">
        <v>5000</v>
      </c>
      <c r="K23" s="9">
        <v>5000</v>
      </c>
      <c r="L23" s="3"/>
      <c r="M23" s="3"/>
      <c r="N23" s="3"/>
      <c r="O23" s="3"/>
      <c r="P23" s="3"/>
    </row>
    <row r="24" spans="2:16" ht="15">
      <c r="B24" s="5" t="s">
        <v>22</v>
      </c>
      <c r="C24" s="40">
        <v>2500</v>
      </c>
      <c r="D24" s="14">
        <v>80</v>
      </c>
      <c r="E24" s="11"/>
      <c r="F24" s="14">
        <v>80</v>
      </c>
      <c r="G24" s="14">
        <f t="shared" si="4"/>
        <v>0</v>
      </c>
      <c r="H24" s="9">
        <v>2500</v>
      </c>
      <c r="I24" s="9">
        <v>2500</v>
      </c>
      <c r="J24" s="9">
        <v>2500</v>
      </c>
      <c r="K24" s="9">
        <v>2500</v>
      </c>
      <c r="L24" s="3"/>
      <c r="M24" s="3"/>
      <c r="N24" s="3"/>
      <c r="O24" s="3"/>
      <c r="P24" s="3"/>
    </row>
    <row r="25" spans="2:16" ht="15">
      <c r="B25" s="5" t="s">
        <v>23</v>
      </c>
      <c r="C25" s="40">
        <v>4000</v>
      </c>
      <c r="D25" s="11"/>
      <c r="E25" s="11"/>
      <c r="F25" s="11"/>
      <c r="G25" s="14">
        <f t="shared" si="4"/>
        <v>0</v>
      </c>
      <c r="H25" s="9">
        <v>4000</v>
      </c>
      <c r="I25" s="9">
        <v>4000</v>
      </c>
      <c r="J25" s="9">
        <v>4000</v>
      </c>
      <c r="K25" s="9">
        <v>4000</v>
      </c>
      <c r="L25" s="3"/>
      <c r="M25" s="3"/>
      <c r="N25" s="3"/>
      <c r="O25" s="3"/>
      <c r="P25" s="3"/>
    </row>
    <row r="26" spans="2:16" ht="15">
      <c r="B26" s="5" t="s">
        <v>24</v>
      </c>
      <c r="C26" s="40">
        <v>7000</v>
      </c>
      <c r="D26" s="11"/>
      <c r="E26" s="11"/>
      <c r="F26" s="11"/>
      <c r="G26" s="14">
        <f t="shared" si="4"/>
        <v>0</v>
      </c>
      <c r="H26" s="9">
        <v>7000</v>
      </c>
      <c r="I26" s="9">
        <v>7000</v>
      </c>
      <c r="J26" s="9">
        <v>7000</v>
      </c>
      <c r="K26" s="9">
        <v>7000</v>
      </c>
      <c r="L26" s="3"/>
      <c r="M26" s="3"/>
      <c r="N26" s="3"/>
      <c r="O26" s="3"/>
      <c r="P26" s="3"/>
    </row>
    <row r="27" spans="2:16" ht="15">
      <c r="B27" s="5" t="s">
        <v>25</v>
      </c>
      <c r="C27" s="40">
        <v>2000</v>
      </c>
      <c r="D27" s="11"/>
      <c r="E27" s="11"/>
      <c r="F27" s="11"/>
      <c r="G27" s="14">
        <f t="shared" si="4"/>
        <v>0</v>
      </c>
      <c r="H27" s="9">
        <v>2000</v>
      </c>
      <c r="I27" s="9">
        <v>2000</v>
      </c>
      <c r="J27" s="9">
        <v>2000</v>
      </c>
      <c r="K27" s="9">
        <v>2000</v>
      </c>
      <c r="L27" s="3"/>
      <c r="M27" s="3"/>
      <c r="N27" s="3"/>
      <c r="O27" s="3"/>
      <c r="P27" s="3"/>
    </row>
    <row r="28" spans="2:16" ht="15">
      <c r="B28" s="5" t="s">
        <v>26</v>
      </c>
      <c r="C28" s="40">
        <v>3000</v>
      </c>
      <c r="D28" s="11"/>
      <c r="E28" s="11"/>
      <c r="F28" s="11"/>
      <c r="G28" s="14">
        <f t="shared" si="4"/>
        <v>0</v>
      </c>
      <c r="H28" s="9">
        <v>3000</v>
      </c>
      <c r="I28" s="9">
        <v>3000</v>
      </c>
      <c r="J28" s="9">
        <v>3000</v>
      </c>
      <c r="K28" s="9">
        <v>3000</v>
      </c>
      <c r="L28" s="3"/>
      <c r="M28" s="3"/>
      <c r="N28" s="3"/>
      <c r="O28" s="3"/>
      <c r="P28" s="3"/>
    </row>
    <row r="29" spans="2:16" ht="15">
      <c r="B29" s="5" t="s">
        <v>27</v>
      </c>
      <c r="C29" s="40">
        <v>1000</v>
      </c>
      <c r="D29" s="11"/>
      <c r="E29" s="11"/>
      <c r="F29" s="11"/>
      <c r="G29" s="14">
        <f t="shared" si="4"/>
        <v>0</v>
      </c>
      <c r="H29" s="9">
        <v>1000</v>
      </c>
      <c r="I29" s="9">
        <v>1000</v>
      </c>
      <c r="J29" s="9">
        <v>1000</v>
      </c>
      <c r="K29" s="9">
        <v>1000</v>
      </c>
      <c r="L29" s="3"/>
      <c r="M29" s="3"/>
      <c r="N29" s="3"/>
      <c r="O29" s="3"/>
      <c r="P29" s="3"/>
    </row>
    <row r="30" spans="2:16" ht="15">
      <c r="B30" s="5" t="s">
        <v>28</v>
      </c>
      <c r="C30" s="40">
        <v>16000</v>
      </c>
      <c r="D30" s="14">
        <v>16000</v>
      </c>
      <c r="E30" s="14"/>
      <c r="F30" s="14">
        <v>26316.11</v>
      </c>
      <c r="G30" s="14">
        <f t="shared" si="4"/>
        <v>10316.11</v>
      </c>
      <c r="H30" s="14">
        <v>26316</v>
      </c>
      <c r="I30" s="14">
        <v>26316</v>
      </c>
      <c r="J30" s="14">
        <v>26316</v>
      </c>
      <c r="K30" s="14">
        <v>26316</v>
      </c>
      <c r="L30" s="3"/>
      <c r="M30" s="3"/>
      <c r="N30" s="3"/>
      <c r="O30" s="3"/>
      <c r="P30" s="3"/>
    </row>
    <row r="31" spans="2:16" ht="15">
      <c r="B31" s="5" t="s">
        <v>29</v>
      </c>
      <c r="C31" s="40">
        <v>3000</v>
      </c>
      <c r="D31" s="14">
        <v>73</v>
      </c>
      <c r="E31" s="14"/>
      <c r="F31" s="14">
        <v>73</v>
      </c>
      <c r="G31" s="14">
        <f t="shared" si="4"/>
        <v>0</v>
      </c>
      <c r="H31" s="9">
        <v>3000</v>
      </c>
      <c r="I31" s="9">
        <v>3000</v>
      </c>
      <c r="J31" s="9">
        <v>3000</v>
      </c>
      <c r="K31" s="9">
        <v>3000</v>
      </c>
      <c r="L31" s="3"/>
      <c r="M31" s="3"/>
      <c r="N31" s="3"/>
      <c r="O31" s="3"/>
      <c r="P31" s="3"/>
    </row>
    <row r="32" spans="2:16" ht="15">
      <c r="B32" s="5" t="s">
        <v>30</v>
      </c>
      <c r="C32" s="40">
        <v>10000</v>
      </c>
      <c r="D32" s="14">
        <v>200</v>
      </c>
      <c r="E32" s="11"/>
      <c r="F32" s="14">
        <v>200</v>
      </c>
      <c r="G32" s="14">
        <f t="shared" si="4"/>
        <v>0</v>
      </c>
      <c r="H32" s="9">
        <v>10000</v>
      </c>
      <c r="I32" s="9">
        <v>10000</v>
      </c>
      <c r="J32" s="9">
        <v>10000</v>
      </c>
      <c r="K32" s="9">
        <v>10000</v>
      </c>
      <c r="L32" s="3"/>
      <c r="M32" s="3"/>
      <c r="N32" s="3"/>
      <c r="O32" s="3"/>
      <c r="P32" s="3"/>
    </row>
    <row r="33" spans="2:16" ht="15">
      <c r="B33" s="5" t="s">
        <v>31</v>
      </c>
      <c r="C33" s="40">
        <v>3000</v>
      </c>
      <c r="D33" s="11"/>
      <c r="E33" s="11"/>
      <c r="F33" s="11"/>
      <c r="G33" s="14">
        <f t="shared" si="4"/>
        <v>0</v>
      </c>
      <c r="H33" s="9">
        <v>3000</v>
      </c>
      <c r="I33" s="9">
        <v>3000</v>
      </c>
      <c r="J33" s="9">
        <v>3000</v>
      </c>
      <c r="K33" s="9">
        <v>3000</v>
      </c>
      <c r="L33" s="3"/>
      <c r="M33" s="3"/>
      <c r="N33" s="3"/>
      <c r="O33" s="3"/>
      <c r="P33" s="3"/>
    </row>
    <row r="34" spans="2:16" ht="15">
      <c r="B34" s="5" t="s">
        <v>32</v>
      </c>
      <c r="C34" s="40">
        <v>2000</v>
      </c>
      <c r="D34" s="11"/>
      <c r="E34" s="11"/>
      <c r="F34" s="11"/>
      <c r="G34" s="14">
        <f t="shared" si="4"/>
        <v>0</v>
      </c>
      <c r="H34" s="9">
        <v>2000</v>
      </c>
      <c r="I34" s="9">
        <v>2000</v>
      </c>
      <c r="J34" s="9">
        <v>2000</v>
      </c>
      <c r="K34" s="9">
        <v>2000</v>
      </c>
      <c r="L34" s="3"/>
      <c r="M34" s="3"/>
      <c r="N34" s="3"/>
      <c r="O34" s="3"/>
      <c r="P34" s="3"/>
    </row>
    <row r="35" spans="2:16" ht="15">
      <c r="B35" s="5" t="s">
        <v>33</v>
      </c>
      <c r="C35" s="40">
        <v>3000</v>
      </c>
      <c r="D35" s="11"/>
      <c r="E35" s="11"/>
      <c r="F35" s="11"/>
      <c r="G35" s="14">
        <f t="shared" si="4"/>
        <v>0</v>
      </c>
      <c r="H35" s="9">
        <v>3000</v>
      </c>
      <c r="I35" s="9">
        <v>3000</v>
      </c>
      <c r="J35" s="9">
        <v>3000</v>
      </c>
      <c r="K35" s="9">
        <v>3000</v>
      </c>
      <c r="L35" s="3"/>
      <c r="M35" s="3"/>
      <c r="N35" s="3"/>
      <c r="O35" s="3"/>
      <c r="P35" s="3"/>
    </row>
    <row r="36" spans="2:16" ht="15">
      <c r="B36" s="5" t="s">
        <v>182</v>
      </c>
      <c r="C36" s="40">
        <v>0</v>
      </c>
      <c r="D36" s="11"/>
      <c r="E36" s="11"/>
      <c r="F36" s="11"/>
      <c r="G36" s="14">
        <f t="shared" si="4"/>
        <v>0</v>
      </c>
      <c r="H36" s="9">
        <v>19200</v>
      </c>
      <c r="I36" s="9">
        <v>0</v>
      </c>
      <c r="J36" s="9">
        <v>0</v>
      </c>
      <c r="K36" s="9">
        <v>0</v>
      </c>
      <c r="L36" s="3"/>
      <c r="M36" s="3"/>
      <c r="N36" s="3"/>
      <c r="O36" s="3"/>
      <c r="P36" s="3"/>
    </row>
    <row r="37" spans="2:16" ht="15">
      <c r="B37" s="7" t="s">
        <v>13</v>
      </c>
      <c r="C37" s="14">
        <v>39660</v>
      </c>
      <c r="D37" s="11"/>
      <c r="E37" s="11"/>
      <c r="F37" s="11"/>
      <c r="G37" s="14">
        <f t="shared" si="4"/>
        <v>0</v>
      </c>
      <c r="H37" s="14">
        <v>21500</v>
      </c>
      <c r="I37" s="14">
        <v>0</v>
      </c>
      <c r="J37" s="14">
        <v>40000</v>
      </c>
      <c r="K37" s="14">
        <v>0</v>
      </c>
      <c r="L37" s="3"/>
      <c r="M37" s="3"/>
      <c r="N37" s="3"/>
      <c r="O37" s="3"/>
      <c r="P37" s="3"/>
    </row>
    <row r="38" spans="2:16" ht="15">
      <c r="B38" s="19" t="s">
        <v>90</v>
      </c>
      <c r="C38" s="11">
        <f>SUM(C22:C37)</f>
        <v>103160</v>
      </c>
      <c r="D38" s="11">
        <f aca="true" t="shared" si="5" ref="D38:K38">SUM(D22:D37)</f>
        <v>16353</v>
      </c>
      <c r="E38" s="11">
        <f t="shared" si="5"/>
        <v>0</v>
      </c>
      <c r="F38" s="11">
        <f t="shared" si="5"/>
        <v>26669.11</v>
      </c>
      <c r="G38" s="11">
        <f t="shared" si="5"/>
        <v>10316.11</v>
      </c>
      <c r="H38" s="11">
        <f>SUM(H22:H37)</f>
        <v>114516</v>
      </c>
      <c r="I38" s="11">
        <f t="shared" si="5"/>
        <v>73816</v>
      </c>
      <c r="J38" s="11">
        <f t="shared" si="5"/>
        <v>113816</v>
      </c>
      <c r="K38" s="11">
        <f t="shared" si="5"/>
        <v>73816</v>
      </c>
      <c r="L38" s="3"/>
      <c r="M38" s="3"/>
      <c r="N38" s="3"/>
      <c r="O38" s="3"/>
      <c r="P38" s="3"/>
    </row>
    <row r="39" spans="2:16" ht="15">
      <c r="B39" s="19"/>
      <c r="C39" s="11"/>
      <c r="D39" s="11"/>
      <c r="E39" s="11"/>
      <c r="F39" s="11"/>
      <c r="G39" s="11"/>
      <c r="H39" s="11"/>
      <c r="I39" s="11"/>
      <c r="J39" s="11"/>
      <c r="K39" s="11"/>
      <c r="L39" s="3"/>
      <c r="M39" s="3"/>
      <c r="N39" s="3"/>
      <c r="O39" s="3"/>
      <c r="P39" s="3"/>
    </row>
    <row r="40" spans="2:16" ht="15">
      <c r="B40" s="8" t="s">
        <v>44</v>
      </c>
      <c r="C40" s="14">
        <v>7000</v>
      </c>
      <c r="D40" s="11"/>
      <c r="E40" s="11"/>
      <c r="F40" s="11"/>
      <c r="G40" s="14">
        <f>E40+F40-D40</f>
        <v>0</v>
      </c>
      <c r="H40" s="14">
        <v>7000</v>
      </c>
      <c r="I40" s="14">
        <v>7000</v>
      </c>
      <c r="J40" s="14">
        <v>7000</v>
      </c>
      <c r="K40" s="14">
        <v>7000</v>
      </c>
      <c r="L40" s="3"/>
      <c r="M40" s="3"/>
      <c r="N40" s="3"/>
      <c r="O40" s="3"/>
      <c r="P40" s="3"/>
    </row>
    <row r="41" spans="2:16" ht="15">
      <c r="B41" s="19" t="s">
        <v>124</v>
      </c>
      <c r="C41" s="11">
        <f>C40</f>
        <v>7000</v>
      </c>
      <c r="D41" s="11">
        <f aca="true" t="shared" si="6" ref="D41:K41">D40</f>
        <v>0</v>
      </c>
      <c r="E41" s="11">
        <f t="shared" si="6"/>
        <v>0</v>
      </c>
      <c r="F41" s="11">
        <f t="shared" si="6"/>
        <v>0</v>
      </c>
      <c r="G41" s="11">
        <f t="shared" si="6"/>
        <v>0</v>
      </c>
      <c r="H41" s="11">
        <f>H40</f>
        <v>7000</v>
      </c>
      <c r="I41" s="11">
        <f t="shared" si="6"/>
        <v>7000</v>
      </c>
      <c r="J41" s="11">
        <f t="shared" si="6"/>
        <v>7000</v>
      </c>
      <c r="K41" s="11">
        <f t="shared" si="6"/>
        <v>7000</v>
      </c>
      <c r="L41" s="3"/>
      <c r="M41" s="3"/>
      <c r="N41" s="3"/>
      <c r="O41" s="3"/>
      <c r="P41" s="3"/>
    </row>
    <row r="42" spans="2:16" ht="15">
      <c r="B42" s="19"/>
      <c r="C42" s="11"/>
      <c r="D42" s="11"/>
      <c r="E42" s="11"/>
      <c r="F42" s="11"/>
      <c r="G42" s="11"/>
      <c r="H42" s="11"/>
      <c r="I42" s="11"/>
      <c r="J42" s="11"/>
      <c r="K42" s="11"/>
      <c r="L42" s="3"/>
      <c r="M42" s="3"/>
      <c r="N42" s="3"/>
      <c r="O42" s="3"/>
      <c r="P42" s="3"/>
    </row>
    <row r="43" spans="2:16" ht="15">
      <c r="B43" s="8" t="s">
        <v>46</v>
      </c>
      <c r="C43" s="14">
        <v>100000</v>
      </c>
      <c r="D43" s="11"/>
      <c r="E43" s="11"/>
      <c r="F43" s="11"/>
      <c r="G43" s="14">
        <f>E43+F43-D43</f>
        <v>0</v>
      </c>
      <c r="H43" s="14">
        <v>0</v>
      </c>
      <c r="I43" s="14">
        <v>100000</v>
      </c>
      <c r="J43" s="14">
        <v>100000</v>
      </c>
      <c r="K43" s="14">
        <v>100000</v>
      </c>
      <c r="L43" s="3"/>
      <c r="M43" s="3"/>
      <c r="N43" s="3"/>
      <c r="O43" s="3"/>
      <c r="P43" s="3"/>
    </row>
    <row r="44" spans="2:16" ht="15">
      <c r="B44" s="19" t="s">
        <v>125</v>
      </c>
      <c r="C44" s="11">
        <f>C43</f>
        <v>100000</v>
      </c>
      <c r="D44" s="11">
        <f aca="true" t="shared" si="7" ref="D44:K44">D43</f>
        <v>0</v>
      </c>
      <c r="E44" s="11">
        <f t="shared" si="7"/>
        <v>0</v>
      </c>
      <c r="F44" s="11">
        <f t="shared" si="7"/>
        <v>0</v>
      </c>
      <c r="G44" s="11">
        <f t="shared" si="7"/>
        <v>0</v>
      </c>
      <c r="H44" s="11">
        <f>H43</f>
        <v>0</v>
      </c>
      <c r="I44" s="11">
        <f t="shared" si="7"/>
        <v>100000</v>
      </c>
      <c r="J44" s="11">
        <f t="shared" si="7"/>
        <v>100000</v>
      </c>
      <c r="K44" s="11">
        <f t="shared" si="7"/>
        <v>100000</v>
      </c>
      <c r="L44" s="3"/>
      <c r="M44" s="3"/>
      <c r="N44" s="3"/>
      <c r="O44" s="3"/>
      <c r="P44" s="3"/>
    </row>
    <row r="45" spans="2:16" ht="15">
      <c r="B45" s="8"/>
      <c r="C45" s="14"/>
      <c r="D45" s="11"/>
      <c r="E45" s="11"/>
      <c r="F45" s="11"/>
      <c r="G45" s="11"/>
      <c r="H45" s="11"/>
      <c r="I45" s="11"/>
      <c r="J45" s="11"/>
      <c r="K45" s="11"/>
      <c r="L45" s="3"/>
      <c r="M45" s="3"/>
      <c r="N45" s="3"/>
      <c r="O45" s="3"/>
      <c r="P45" s="3"/>
    </row>
    <row r="46" spans="2:16" ht="15">
      <c r="B46" s="6" t="s">
        <v>71</v>
      </c>
      <c r="C46" s="11">
        <f>C14+C17+C20+C38+C41+C44</f>
        <v>455260</v>
      </c>
      <c r="D46" s="11">
        <f aca="true" t="shared" si="8" ref="D46:K46">D14+D17+D20+D38+D41+D44</f>
        <v>16353</v>
      </c>
      <c r="E46" s="11">
        <f t="shared" si="8"/>
        <v>0</v>
      </c>
      <c r="F46" s="11">
        <f t="shared" si="8"/>
        <v>26669.11</v>
      </c>
      <c r="G46" s="11">
        <f t="shared" si="8"/>
        <v>10316.11</v>
      </c>
      <c r="H46" s="11">
        <f>H14+H17+H20+H38+H41+H44</f>
        <v>251556</v>
      </c>
      <c r="I46" s="11">
        <f t="shared" si="8"/>
        <v>442366</v>
      </c>
      <c r="J46" s="11">
        <f t="shared" si="8"/>
        <v>482366</v>
      </c>
      <c r="K46" s="11">
        <f t="shared" si="8"/>
        <v>442366</v>
      </c>
      <c r="L46" s="3"/>
      <c r="M46" s="3"/>
      <c r="N46" s="3"/>
      <c r="O46" s="3"/>
      <c r="P46" s="3"/>
    </row>
    <row r="47" spans="2:16" ht="15">
      <c r="B47" s="7"/>
      <c r="C47" s="14"/>
      <c r="D47" s="11"/>
      <c r="E47" s="11"/>
      <c r="F47" s="11"/>
      <c r="G47" s="14">
        <f>E47+F47-D47</f>
        <v>0</v>
      </c>
      <c r="H47" s="14"/>
      <c r="I47" s="14"/>
      <c r="J47" s="14"/>
      <c r="K47" s="14"/>
      <c r="L47" s="3"/>
      <c r="M47" s="3"/>
      <c r="N47" s="3"/>
      <c r="O47" s="3"/>
      <c r="P47" s="3"/>
    </row>
    <row r="48" spans="2:16" ht="15">
      <c r="B48" s="6" t="s">
        <v>0</v>
      </c>
      <c r="C48" s="11">
        <f aca="true" t="shared" si="9" ref="C48:K48">SUM(C47:C47)</f>
        <v>0</v>
      </c>
      <c r="D48" s="11">
        <f t="shared" si="9"/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  <c r="H48" s="11">
        <f>SUM(H47:H47)</f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3"/>
      <c r="M48" s="3"/>
      <c r="N48" s="3"/>
      <c r="O48" s="3"/>
      <c r="P48" s="3"/>
    </row>
    <row r="49" spans="2:16" ht="15">
      <c r="B49" s="6"/>
      <c r="C49" s="11"/>
      <c r="D49" s="11"/>
      <c r="E49" s="11"/>
      <c r="F49" s="11"/>
      <c r="G49" s="11"/>
      <c r="H49" s="11"/>
      <c r="I49" s="11"/>
      <c r="J49" s="11"/>
      <c r="K49" s="11"/>
      <c r="L49" s="3"/>
      <c r="M49" s="3"/>
      <c r="N49" s="3"/>
      <c r="O49" s="3"/>
      <c r="P49" s="3"/>
    </row>
    <row r="50" spans="2:16" ht="15">
      <c r="B50" s="6" t="s">
        <v>74</v>
      </c>
      <c r="C50" s="11">
        <f aca="true" t="shared" si="10" ref="C50:K50">C46+C48</f>
        <v>455260</v>
      </c>
      <c r="D50" s="11">
        <f t="shared" si="10"/>
        <v>16353</v>
      </c>
      <c r="E50" s="11">
        <f t="shared" si="10"/>
        <v>0</v>
      </c>
      <c r="F50" s="11">
        <f t="shared" si="10"/>
        <v>26669.11</v>
      </c>
      <c r="G50" s="11">
        <f t="shared" si="10"/>
        <v>10316.11</v>
      </c>
      <c r="H50" s="11">
        <f>H46+H48</f>
        <v>251556</v>
      </c>
      <c r="I50" s="11">
        <f t="shared" si="10"/>
        <v>442366</v>
      </c>
      <c r="J50" s="11">
        <f t="shared" si="10"/>
        <v>482366</v>
      </c>
      <c r="K50" s="11">
        <f t="shared" si="10"/>
        <v>442366</v>
      </c>
      <c r="L50" s="3"/>
      <c r="M50" s="3"/>
      <c r="N50" s="3"/>
      <c r="O50" s="3"/>
      <c r="P50" s="3"/>
    </row>
    <row r="52" ht="15">
      <c r="B52" s="25" t="s">
        <v>128</v>
      </c>
    </row>
    <row r="53" ht="15">
      <c r="B53" t="s">
        <v>144</v>
      </c>
    </row>
    <row r="54" ht="15">
      <c r="B54" s="21" t="s">
        <v>185</v>
      </c>
    </row>
    <row r="55" ht="15">
      <c r="B55" s="21" t="s">
        <v>208</v>
      </c>
    </row>
    <row r="56" ht="15">
      <c r="B56" t="s">
        <v>142</v>
      </c>
    </row>
    <row r="57" ht="15">
      <c r="B57" t="s">
        <v>143</v>
      </c>
    </row>
    <row r="58" ht="15">
      <c r="B58" t="s">
        <v>145</v>
      </c>
    </row>
    <row r="59" ht="15">
      <c r="B59" t="s">
        <v>183</v>
      </c>
    </row>
    <row r="60" ht="15">
      <c r="B60" t="s">
        <v>146</v>
      </c>
    </row>
    <row r="61" ht="15">
      <c r="B61" t="s">
        <v>184</v>
      </c>
    </row>
    <row r="62" ht="15">
      <c r="B62" s="37" t="s">
        <v>190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PageLayoutView="0" workbookViewId="0" topLeftCell="A1">
      <selection activeCell="B36" sqref="B36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57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6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82</v>
      </c>
      <c r="C5" s="14">
        <v>1300</v>
      </c>
      <c r="D5" s="11"/>
      <c r="E5" s="11"/>
      <c r="F5" s="11"/>
      <c r="G5" s="14">
        <f>E5+F5-D5</f>
        <v>0</v>
      </c>
      <c r="H5" s="14">
        <v>1300</v>
      </c>
      <c r="I5" s="14">
        <v>1300</v>
      </c>
      <c r="J5" s="14">
        <v>1300</v>
      </c>
      <c r="K5" s="14">
        <v>1300</v>
      </c>
      <c r="L5" s="3"/>
      <c r="M5" s="3"/>
      <c r="N5" s="3"/>
      <c r="O5" s="3"/>
      <c r="P5" s="3"/>
    </row>
    <row r="6" spans="2:16" ht="15">
      <c r="B6" s="6" t="s">
        <v>81</v>
      </c>
      <c r="C6" s="11">
        <f aca="true" t="shared" si="0" ref="C6:K6">SUM(C5:C5)</f>
        <v>1300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>SUM(H5:H5)</f>
        <v>1300</v>
      </c>
      <c r="I6" s="11">
        <f t="shared" si="0"/>
        <v>1300</v>
      </c>
      <c r="J6" s="11">
        <f t="shared" si="0"/>
        <v>1300</v>
      </c>
      <c r="K6" s="11">
        <f t="shared" si="0"/>
        <v>1300</v>
      </c>
      <c r="L6" s="3"/>
      <c r="M6" s="3"/>
      <c r="N6" s="3"/>
      <c r="O6" s="3"/>
      <c r="P6" s="3"/>
    </row>
    <row r="7" spans="2:16" ht="15">
      <c r="B7" s="6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  <c r="N7" s="3"/>
      <c r="O7" s="3"/>
      <c r="P7" s="3"/>
    </row>
    <row r="8" spans="2:16" ht="15">
      <c r="B8" s="6" t="s">
        <v>71</v>
      </c>
      <c r="C8" s="11">
        <f>C6</f>
        <v>1300</v>
      </c>
      <c r="D8" s="11">
        <f aca="true" t="shared" si="1" ref="D8:K8">D6</f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>H6</f>
        <v>1300</v>
      </c>
      <c r="I8" s="11">
        <f t="shared" si="1"/>
        <v>1300</v>
      </c>
      <c r="J8" s="11">
        <f t="shared" si="1"/>
        <v>1300</v>
      </c>
      <c r="K8" s="11">
        <f t="shared" si="1"/>
        <v>1300</v>
      </c>
      <c r="L8" s="3"/>
      <c r="M8" s="3"/>
      <c r="N8" s="3"/>
      <c r="O8" s="3"/>
      <c r="P8" s="3"/>
    </row>
    <row r="9" spans="2:16" ht="15">
      <c r="B9" s="6"/>
      <c r="C9" s="11"/>
      <c r="D9" s="11"/>
      <c r="E9" s="11"/>
      <c r="F9" s="11"/>
      <c r="G9" s="11"/>
      <c r="H9" s="11"/>
      <c r="I9" s="11"/>
      <c r="J9" s="11"/>
      <c r="K9" s="11"/>
      <c r="L9" s="3"/>
      <c r="M9" s="3"/>
      <c r="N9" s="3"/>
      <c r="O9" s="3"/>
      <c r="P9" s="3"/>
    </row>
    <row r="10" spans="2:16" ht="15">
      <c r="B10" s="7" t="s">
        <v>201</v>
      </c>
      <c r="C10" s="14">
        <v>-80000</v>
      </c>
      <c r="D10" s="11"/>
      <c r="E10" s="11"/>
      <c r="F10" s="11"/>
      <c r="G10" s="14">
        <f>E10+F10-D10</f>
        <v>0</v>
      </c>
      <c r="H10" s="14">
        <v>-80000</v>
      </c>
      <c r="I10" s="14">
        <v>-80000</v>
      </c>
      <c r="J10" s="14">
        <v>-80000</v>
      </c>
      <c r="K10" s="14">
        <v>-80000</v>
      </c>
      <c r="L10" s="3"/>
      <c r="M10" s="3"/>
      <c r="N10" s="3"/>
      <c r="O10" s="3"/>
      <c r="P10" s="3"/>
    </row>
    <row r="11" spans="2:16" ht="15">
      <c r="B11" s="6" t="s">
        <v>0</v>
      </c>
      <c r="C11" s="11">
        <f>C10</f>
        <v>-80000</v>
      </c>
      <c r="D11" s="11">
        <f aca="true" t="shared" si="2" ref="D11:K11">D10</f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>H10</f>
        <v>-80000</v>
      </c>
      <c r="I11" s="11">
        <f t="shared" si="2"/>
        <v>-80000</v>
      </c>
      <c r="J11" s="11">
        <f t="shared" si="2"/>
        <v>-80000</v>
      </c>
      <c r="K11" s="11">
        <f t="shared" si="2"/>
        <v>-80000</v>
      </c>
      <c r="L11" s="3"/>
      <c r="M11" s="3"/>
      <c r="N11" s="3"/>
      <c r="O11" s="3"/>
      <c r="P11" s="3"/>
    </row>
    <row r="12" spans="2:16" ht="1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</row>
    <row r="13" spans="2:16" ht="15">
      <c r="B13" s="6" t="s">
        <v>74</v>
      </c>
      <c r="C13" s="11">
        <f aca="true" t="shared" si="3" ref="C13:K13">C8+C11</f>
        <v>-78700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>H8+H11</f>
        <v>-78700</v>
      </c>
      <c r="I13" s="11">
        <f t="shared" si="3"/>
        <v>-78700</v>
      </c>
      <c r="J13" s="11">
        <f t="shared" si="3"/>
        <v>-78700</v>
      </c>
      <c r="K13" s="11">
        <f t="shared" si="3"/>
        <v>-78700</v>
      </c>
      <c r="L13" s="3"/>
      <c r="M13" s="3"/>
      <c r="N13" s="3"/>
      <c r="O13" s="3"/>
      <c r="P13" s="3"/>
    </row>
    <row r="15" ht="15">
      <c r="B15" s="2" t="s">
        <v>128</v>
      </c>
    </row>
    <row r="16" ht="15">
      <c r="B16" s="21" t="s">
        <v>168</v>
      </c>
    </row>
    <row r="17" ht="15">
      <c r="B17" s="23" t="s">
        <v>131</v>
      </c>
    </row>
    <row r="18" ht="15">
      <c r="B18" s="24" t="s">
        <v>132</v>
      </c>
    </row>
    <row r="19" ht="15">
      <c r="B19" t="s">
        <v>169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34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6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80</v>
      </c>
      <c r="C5" s="14">
        <v>0</v>
      </c>
      <c r="D5" s="14">
        <v>171</v>
      </c>
      <c r="E5" s="11"/>
      <c r="F5" s="14">
        <v>171</v>
      </c>
      <c r="G5" s="14">
        <f>E5+F5-D5</f>
        <v>0</v>
      </c>
      <c r="H5" s="14">
        <v>1345</v>
      </c>
      <c r="I5" s="14">
        <v>1345</v>
      </c>
      <c r="J5" s="14">
        <v>1345</v>
      </c>
      <c r="K5" s="14">
        <v>1345</v>
      </c>
      <c r="L5" s="3"/>
      <c r="M5" s="3"/>
      <c r="N5" s="3"/>
      <c r="O5" s="3"/>
      <c r="P5" s="3"/>
    </row>
    <row r="6" spans="2:16" ht="15">
      <c r="B6" s="6" t="s">
        <v>81</v>
      </c>
      <c r="C6" s="11">
        <f aca="true" t="shared" si="0" ref="C6:K6">SUM(C5:C5)</f>
        <v>0</v>
      </c>
      <c r="D6" s="11">
        <f t="shared" si="0"/>
        <v>171</v>
      </c>
      <c r="E6" s="11">
        <f t="shared" si="0"/>
        <v>0</v>
      </c>
      <c r="F6" s="11">
        <f t="shared" si="0"/>
        <v>171</v>
      </c>
      <c r="G6" s="11">
        <f t="shared" si="0"/>
        <v>0</v>
      </c>
      <c r="H6" s="11">
        <f>SUM(H5:H5)</f>
        <v>1345</v>
      </c>
      <c r="I6" s="11">
        <f t="shared" si="0"/>
        <v>1345</v>
      </c>
      <c r="J6" s="11">
        <f t="shared" si="0"/>
        <v>1345</v>
      </c>
      <c r="K6" s="11">
        <f t="shared" si="0"/>
        <v>1345</v>
      </c>
      <c r="L6" s="3"/>
      <c r="M6" s="3"/>
      <c r="N6" s="3"/>
      <c r="O6" s="3"/>
      <c r="P6" s="3"/>
    </row>
    <row r="7" spans="2:16" ht="15">
      <c r="B7" s="6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  <c r="N7" s="3"/>
      <c r="O7" s="3"/>
      <c r="P7" s="3"/>
    </row>
    <row r="8" spans="2:16" ht="15">
      <c r="B8" s="7" t="s">
        <v>70</v>
      </c>
      <c r="C8" s="14">
        <v>2400</v>
      </c>
      <c r="D8" s="14">
        <v>2400</v>
      </c>
      <c r="E8" s="11"/>
      <c r="F8" s="11"/>
      <c r="G8" s="14">
        <f>E8+F8-D8</f>
        <v>-2400</v>
      </c>
      <c r="H8" s="14">
        <v>0</v>
      </c>
      <c r="I8" s="14">
        <v>0</v>
      </c>
      <c r="J8" s="14">
        <v>0</v>
      </c>
      <c r="K8" s="14">
        <v>0</v>
      </c>
      <c r="L8" s="3"/>
      <c r="M8" s="3"/>
      <c r="N8" s="3"/>
      <c r="O8" s="3"/>
      <c r="P8" s="3"/>
    </row>
    <row r="9" spans="2:16" ht="15">
      <c r="B9" s="6" t="s">
        <v>90</v>
      </c>
      <c r="C9" s="11">
        <f aca="true" t="shared" si="1" ref="C9:K9">SUM(C8:C8)</f>
        <v>2400</v>
      </c>
      <c r="D9" s="11">
        <f t="shared" si="1"/>
        <v>2400</v>
      </c>
      <c r="E9" s="11">
        <f t="shared" si="1"/>
        <v>0</v>
      </c>
      <c r="F9" s="11">
        <f t="shared" si="1"/>
        <v>0</v>
      </c>
      <c r="G9" s="11">
        <f t="shared" si="1"/>
        <v>-2400</v>
      </c>
      <c r="H9" s="11">
        <f>SUM(H8:H8)</f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3"/>
      <c r="M9" s="3"/>
      <c r="N9" s="3"/>
      <c r="O9" s="3"/>
      <c r="P9" s="3"/>
    </row>
    <row r="10" spans="2:16" ht="1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3"/>
      <c r="M10" s="3"/>
      <c r="N10" s="3"/>
      <c r="O10" s="3"/>
      <c r="P10" s="3"/>
    </row>
    <row r="11" spans="2:16" ht="15">
      <c r="B11" s="6" t="s">
        <v>170</v>
      </c>
      <c r="C11" s="11">
        <v>290000</v>
      </c>
      <c r="D11" s="11">
        <v>90215</v>
      </c>
      <c r="E11" s="11">
        <v>0</v>
      </c>
      <c r="F11" s="11">
        <v>90215</v>
      </c>
      <c r="G11" s="11">
        <f>E11+F11-D11</f>
        <v>0</v>
      </c>
      <c r="H11" s="11">
        <v>253900</v>
      </c>
      <c r="I11" s="11">
        <f>H11*1.03</f>
        <v>261517</v>
      </c>
      <c r="J11" s="11">
        <f>I11*1.03</f>
        <v>269362.51</v>
      </c>
      <c r="K11" s="11">
        <f>J11*1.03</f>
        <v>277443.3853</v>
      </c>
      <c r="L11" s="3"/>
      <c r="M11" s="3"/>
      <c r="N11" s="3"/>
      <c r="O11" s="3"/>
      <c r="P11" s="3"/>
    </row>
    <row r="12" spans="2:16" ht="1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</row>
    <row r="13" spans="2:16" ht="15">
      <c r="B13" s="6" t="s">
        <v>71</v>
      </c>
      <c r="C13" s="11">
        <f>C6+C9+C11</f>
        <v>292400</v>
      </c>
      <c r="D13" s="11">
        <f aca="true" t="shared" si="2" ref="D13:K13">D6+D9+D11</f>
        <v>92786</v>
      </c>
      <c r="E13" s="11">
        <f t="shared" si="2"/>
        <v>0</v>
      </c>
      <c r="F13" s="11">
        <f t="shared" si="2"/>
        <v>90386</v>
      </c>
      <c r="G13" s="11">
        <f t="shared" si="2"/>
        <v>-2400</v>
      </c>
      <c r="H13" s="11">
        <f>H6+H9+H11</f>
        <v>255245</v>
      </c>
      <c r="I13" s="11">
        <f t="shared" si="2"/>
        <v>262862</v>
      </c>
      <c r="J13" s="11">
        <f t="shared" si="2"/>
        <v>270707.51</v>
      </c>
      <c r="K13" s="11">
        <f t="shared" si="2"/>
        <v>278788.3853</v>
      </c>
      <c r="L13" s="3"/>
      <c r="M13" s="3"/>
      <c r="N13" s="3"/>
      <c r="O13" s="3"/>
      <c r="P13" s="3"/>
    </row>
    <row r="14" spans="2:16" ht="1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3"/>
      <c r="M14" s="3"/>
      <c r="N14" s="3"/>
      <c r="O14" s="3"/>
      <c r="P14" s="3"/>
    </row>
    <row r="15" spans="2:16" ht="15">
      <c r="B15" s="6" t="s">
        <v>0</v>
      </c>
      <c r="C15" s="11">
        <v>0</v>
      </c>
      <c r="D15" s="11">
        <v>0</v>
      </c>
      <c r="E15" s="11">
        <v>0</v>
      </c>
      <c r="F15" s="11">
        <v>0</v>
      </c>
      <c r="G15" s="11">
        <f>E15+F15-D15</f>
        <v>0</v>
      </c>
      <c r="H15" s="11">
        <v>0</v>
      </c>
      <c r="I15" s="11">
        <f>F15+G15-E15</f>
        <v>0</v>
      </c>
      <c r="J15" s="11">
        <f>G15+I15-F15</f>
        <v>0</v>
      </c>
      <c r="K15" s="11">
        <f>I15+J15-G15</f>
        <v>0</v>
      </c>
      <c r="L15" s="3"/>
      <c r="M15" s="3"/>
      <c r="N15" s="3"/>
      <c r="O15" s="3"/>
      <c r="P15" s="3"/>
    </row>
    <row r="16" spans="2:16" ht="1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3"/>
      <c r="M16" s="3"/>
      <c r="N16" s="3"/>
      <c r="O16" s="3"/>
      <c r="P16" s="3"/>
    </row>
    <row r="17" spans="2:16" ht="15">
      <c r="B17" s="6" t="s">
        <v>74</v>
      </c>
      <c r="C17" s="11">
        <f aca="true" t="shared" si="3" ref="C17:K17">C13+C15</f>
        <v>292400</v>
      </c>
      <c r="D17" s="11">
        <f t="shared" si="3"/>
        <v>92786</v>
      </c>
      <c r="E17" s="11">
        <f t="shared" si="3"/>
        <v>0</v>
      </c>
      <c r="F17" s="11">
        <f t="shared" si="3"/>
        <v>90386</v>
      </c>
      <c r="G17" s="11">
        <f t="shared" si="3"/>
        <v>-2400</v>
      </c>
      <c r="H17" s="11">
        <f>H13+H15</f>
        <v>255245</v>
      </c>
      <c r="I17" s="11">
        <f t="shared" si="3"/>
        <v>262862</v>
      </c>
      <c r="J17" s="11">
        <f t="shared" si="3"/>
        <v>270707.51</v>
      </c>
      <c r="K17" s="11">
        <f t="shared" si="3"/>
        <v>278788.3853</v>
      </c>
      <c r="L17" s="3"/>
      <c r="M17" s="3"/>
      <c r="N17" s="3"/>
      <c r="O17" s="3"/>
      <c r="P17" s="3"/>
    </row>
    <row r="19" ht="15">
      <c r="B19" s="25" t="s">
        <v>128</v>
      </c>
    </row>
    <row r="20" ht="15">
      <c r="B20" s="21" t="s">
        <v>174</v>
      </c>
    </row>
    <row r="21" ht="15">
      <c r="B21" s="21" t="s">
        <v>187</v>
      </c>
    </row>
    <row r="22" ht="15">
      <c r="B22" s="21" t="s">
        <v>205</v>
      </c>
    </row>
    <row r="23" ht="15">
      <c r="B23" s="3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0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6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6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80</v>
      </c>
      <c r="C5" s="14">
        <v>1100</v>
      </c>
      <c r="D5" s="11"/>
      <c r="E5" s="11"/>
      <c r="F5" s="11"/>
      <c r="G5" s="14">
        <f>E5+F5-D5</f>
        <v>0</v>
      </c>
      <c r="H5" s="14">
        <v>1100</v>
      </c>
      <c r="I5" s="14">
        <v>1100</v>
      </c>
      <c r="J5" s="14">
        <v>1100</v>
      </c>
      <c r="K5" s="14">
        <v>1100</v>
      </c>
      <c r="L5" s="3"/>
      <c r="M5" s="3"/>
      <c r="N5" s="3"/>
      <c r="O5" s="3"/>
      <c r="P5" s="3"/>
    </row>
    <row r="6" spans="2:16" ht="15">
      <c r="B6" s="6" t="s">
        <v>81</v>
      </c>
      <c r="C6" s="11">
        <f aca="true" t="shared" si="0" ref="C6:K6">SUM(C5:C5)</f>
        <v>1100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>SUM(H5:H5)</f>
        <v>1100</v>
      </c>
      <c r="I6" s="11">
        <f t="shared" si="0"/>
        <v>1100</v>
      </c>
      <c r="J6" s="11">
        <f t="shared" si="0"/>
        <v>1100</v>
      </c>
      <c r="K6" s="11">
        <f t="shared" si="0"/>
        <v>1100</v>
      </c>
      <c r="L6" s="3"/>
      <c r="M6" s="3"/>
      <c r="N6" s="3"/>
      <c r="O6" s="3"/>
      <c r="P6" s="3"/>
    </row>
    <row r="7" spans="2:16" ht="15">
      <c r="B7" s="6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  <c r="N7" s="3"/>
      <c r="O7" s="3"/>
      <c r="P7" s="3"/>
    </row>
    <row r="8" spans="2:16" ht="15">
      <c r="B8" s="7" t="s">
        <v>191</v>
      </c>
      <c r="C8" s="14">
        <v>1800</v>
      </c>
      <c r="D8" s="14">
        <v>120</v>
      </c>
      <c r="E8" s="14">
        <v>120</v>
      </c>
      <c r="F8" s="11"/>
      <c r="G8" s="14">
        <f>E8+F8-D8</f>
        <v>0</v>
      </c>
      <c r="H8" s="14">
        <v>1800</v>
      </c>
      <c r="I8" s="14">
        <v>1800</v>
      </c>
      <c r="J8" s="14">
        <v>1800</v>
      </c>
      <c r="K8" s="14">
        <v>1800</v>
      </c>
      <c r="L8" s="3"/>
      <c r="M8" s="3"/>
      <c r="N8" s="3"/>
      <c r="O8" s="3"/>
      <c r="P8" s="3"/>
    </row>
    <row r="9" spans="2:16" ht="15">
      <c r="B9" s="6" t="s">
        <v>90</v>
      </c>
      <c r="C9" s="11">
        <f aca="true" t="shared" si="1" ref="C9:K9">SUM(C8:C8)</f>
        <v>1800</v>
      </c>
      <c r="D9" s="11">
        <f t="shared" si="1"/>
        <v>120</v>
      </c>
      <c r="E9" s="11">
        <f t="shared" si="1"/>
        <v>120</v>
      </c>
      <c r="F9" s="11">
        <f t="shared" si="1"/>
        <v>0</v>
      </c>
      <c r="G9" s="11">
        <f t="shared" si="1"/>
        <v>0</v>
      </c>
      <c r="H9" s="11">
        <f t="shared" si="1"/>
        <v>1800</v>
      </c>
      <c r="I9" s="11">
        <f t="shared" si="1"/>
        <v>1800</v>
      </c>
      <c r="J9" s="11">
        <f t="shared" si="1"/>
        <v>1800</v>
      </c>
      <c r="K9" s="11">
        <f t="shared" si="1"/>
        <v>1800</v>
      </c>
      <c r="L9" s="3"/>
      <c r="M9" s="3"/>
      <c r="N9" s="3"/>
      <c r="O9" s="3"/>
      <c r="P9" s="3"/>
    </row>
    <row r="10" spans="2:16" ht="1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3"/>
      <c r="M10" s="3"/>
      <c r="N10" s="3"/>
      <c r="O10" s="3"/>
      <c r="P10" s="3"/>
    </row>
    <row r="11" spans="2:16" ht="15">
      <c r="B11" s="6" t="s">
        <v>71</v>
      </c>
      <c r="C11" s="11">
        <f aca="true" t="shared" si="2" ref="C11:K11">C6+C9</f>
        <v>2900</v>
      </c>
      <c r="D11" s="11">
        <f t="shared" si="2"/>
        <v>120</v>
      </c>
      <c r="E11" s="11">
        <f t="shared" si="2"/>
        <v>120</v>
      </c>
      <c r="F11" s="11">
        <f t="shared" si="2"/>
        <v>0</v>
      </c>
      <c r="G11" s="11">
        <f t="shared" si="2"/>
        <v>0</v>
      </c>
      <c r="H11" s="11">
        <f t="shared" si="2"/>
        <v>2900</v>
      </c>
      <c r="I11" s="11">
        <f t="shared" si="2"/>
        <v>2900</v>
      </c>
      <c r="J11" s="11">
        <f t="shared" si="2"/>
        <v>2900</v>
      </c>
      <c r="K11" s="11">
        <f t="shared" si="2"/>
        <v>2900</v>
      </c>
      <c r="L11" s="3"/>
      <c r="M11" s="3"/>
      <c r="N11" s="3"/>
      <c r="O11" s="3"/>
      <c r="P11" s="3"/>
    </row>
    <row r="12" spans="2:16" ht="1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</row>
    <row r="13" spans="2:16" ht="15">
      <c r="B13" s="7" t="s">
        <v>91</v>
      </c>
      <c r="C13" s="14">
        <v>-5300</v>
      </c>
      <c r="D13" s="11"/>
      <c r="E13" s="11"/>
      <c r="F13" s="11"/>
      <c r="G13" s="14">
        <f>E13+F13-D13</f>
        <v>0</v>
      </c>
      <c r="H13" s="14">
        <v>-5300</v>
      </c>
      <c r="I13" s="14">
        <v>-5300</v>
      </c>
      <c r="J13" s="14">
        <v>-5300</v>
      </c>
      <c r="K13" s="14">
        <v>-5300</v>
      </c>
      <c r="L13" s="3"/>
      <c r="M13" s="3"/>
      <c r="N13" s="3"/>
      <c r="O13" s="3"/>
      <c r="P13" s="3"/>
    </row>
    <row r="14" spans="2:16" ht="15">
      <c r="B14" s="6" t="s">
        <v>0</v>
      </c>
      <c r="C14" s="11">
        <f>C13</f>
        <v>-5300</v>
      </c>
      <c r="D14" s="11">
        <f aca="true" t="shared" si="3" ref="D14:K14">D13</f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>H13</f>
        <v>-5300</v>
      </c>
      <c r="I14" s="11">
        <f t="shared" si="3"/>
        <v>-5300</v>
      </c>
      <c r="J14" s="11">
        <f t="shared" si="3"/>
        <v>-5300</v>
      </c>
      <c r="K14" s="11">
        <f t="shared" si="3"/>
        <v>-5300</v>
      </c>
      <c r="L14" s="3"/>
      <c r="M14" s="3"/>
      <c r="N14" s="3"/>
      <c r="O14" s="3"/>
      <c r="P14" s="3"/>
    </row>
    <row r="15" spans="2:16" ht="1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3"/>
      <c r="M15" s="3"/>
      <c r="N15" s="3"/>
      <c r="O15" s="3"/>
      <c r="P15" s="3"/>
    </row>
    <row r="16" spans="2:16" ht="15">
      <c r="B16" s="6" t="s">
        <v>74</v>
      </c>
      <c r="C16" s="11">
        <f aca="true" t="shared" si="4" ref="C16:K16">C11+C14</f>
        <v>-2400</v>
      </c>
      <c r="D16" s="11">
        <f t="shared" si="4"/>
        <v>120</v>
      </c>
      <c r="E16" s="11">
        <f t="shared" si="4"/>
        <v>120</v>
      </c>
      <c r="F16" s="11">
        <f t="shared" si="4"/>
        <v>0</v>
      </c>
      <c r="G16" s="11">
        <f t="shared" si="4"/>
        <v>0</v>
      </c>
      <c r="H16" s="11">
        <f>H11+H14</f>
        <v>-2400</v>
      </c>
      <c r="I16" s="11">
        <f t="shared" si="4"/>
        <v>-2400</v>
      </c>
      <c r="J16" s="11">
        <f t="shared" si="4"/>
        <v>-2400</v>
      </c>
      <c r="K16" s="11">
        <f t="shared" si="4"/>
        <v>-2400</v>
      </c>
      <c r="L16" s="3"/>
      <c r="M16" s="3"/>
      <c r="N16" s="3"/>
      <c r="O16" s="3"/>
      <c r="P16" s="3"/>
    </row>
    <row r="18" ht="15">
      <c r="B18" s="2" t="s">
        <v>128</v>
      </c>
    </row>
    <row r="19" ht="15">
      <c r="B19" s="21" t="s">
        <v>161</v>
      </c>
    </row>
    <row r="20" ht="15">
      <c r="B20" t="s">
        <v>133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2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8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92</v>
      </c>
      <c r="C5" s="14">
        <v>5100</v>
      </c>
      <c r="D5" s="14">
        <v>207</v>
      </c>
      <c r="E5" s="11"/>
      <c r="F5" s="14">
        <v>207</v>
      </c>
      <c r="G5" s="14">
        <f>E5+F5-D5</f>
        <v>0</v>
      </c>
      <c r="H5" s="14">
        <v>5100</v>
      </c>
      <c r="I5" s="14">
        <v>5100</v>
      </c>
      <c r="J5" s="14">
        <v>5100</v>
      </c>
      <c r="K5" s="14">
        <v>5100</v>
      </c>
      <c r="L5" s="3"/>
      <c r="M5" s="3"/>
      <c r="N5" s="3"/>
      <c r="O5" s="3"/>
      <c r="P5" s="3"/>
    </row>
    <row r="6" spans="2:16" ht="15">
      <c r="B6" s="6" t="s">
        <v>81</v>
      </c>
      <c r="C6" s="11">
        <f aca="true" t="shared" si="0" ref="C6:K6">SUM(C5:C5)</f>
        <v>5100</v>
      </c>
      <c r="D6" s="11">
        <f t="shared" si="0"/>
        <v>207</v>
      </c>
      <c r="E6" s="11">
        <f t="shared" si="0"/>
        <v>0</v>
      </c>
      <c r="F6" s="11">
        <f t="shared" si="0"/>
        <v>207</v>
      </c>
      <c r="G6" s="11">
        <f t="shared" si="0"/>
        <v>0</v>
      </c>
      <c r="H6" s="11">
        <f>SUM(H5:H5)</f>
        <v>5100</v>
      </c>
      <c r="I6" s="11">
        <f t="shared" si="0"/>
        <v>5100</v>
      </c>
      <c r="J6" s="11">
        <f t="shared" si="0"/>
        <v>5100</v>
      </c>
      <c r="K6" s="11">
        <f t="shared" si="0"/>
        <v>5100</v>
      </c>
      <c r="L6" s="3"/>
      <c r="M6" s="3"/>
      <c r="N6" s="3"/>
      <c r="O6" s="3"/>
      <c r="P6" s="3"/>
    </row>
    <row r="7" spans="2:16" ht="15">
      <c r="B7" s="6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  <c r="N7" s="3"/>
      <c r="O7" s="3"/>
      <c r="P7" s="3"/>
    </row>
    <row r="8" spans="2:16" ht="15">
      <c r="B8" s="7" t="s">
        <v>70</v>
      </c>
      <c r="C8" s="14">
        <v>4000</v>
      </c>
      <c r="D8" s="14">
        <v>4000</v>
      </c>
      <c r="E8" s="11"/>
      <c r="F8" s="11"/>
      <c r="G8" s="14">
        <f>E8+F8-D8</f>
        <v>-4000</v>
      </c>
      <c r="H8" s="14">
        <v>0</v>
      </c>
      <c r="I8" s="14">
        <v>0</v>
      </c>
      <c r="J8" s="14">
        <v>0</v>
      </c>
      <c r="K8" s="14">
        <v>0</v>
      </c>
      <c r="L8" s="3"/>
      <c r="M8" s="3"/>
      <c r="N8" s="3"/>
      <c r="O8" s="3"/>
      <c r="P8" s="3"/>
    </row>
    <row r="9" spans="2:16" ht="15">
      <c r="B9" s="6" t="s">
        <v>90</v>
      </c>
      <c r="C9" s="11">
        <f aca="true" t="shared" si="1" ref="C9:K9">SUM(C8:C8)</f>
        <v>4000</v>
      </c>
      <c r="D9" s="11">
        <f t="shared" si="1"/>
        <v>4000</v>
      </c>
      <c r="E9" s="11">
        <f t="shared" si="1"/>
        <v>0</v>
      </c>
      <c r="F9" s="11">
        <f t="shared" si="1"/>
        <v>0</v>
      </c>
      <c r="G9" s="11">
        <f t="shared" si="1"/>
        <v>-4000</v>
      </c>
      <c r="H9" s="11">
        <f>SUM(H8:H8)</f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3"/>
      <c r="M9" s="3"/>
      <c r="N9" s="3"/>
      <c r="O9" s="3"/>
      <c r="P9" s="3"/>
    </row>
    <row r="10" spans="2:16" ht="1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3"/>
      <c r="M10" s="3"/>
      <c r="N10" s="3"/>
      <c r="O10" s="3"/>
      <c r="P10" s="3"/>
    </row>
    <row r="11" spans="2:16" ht="15">
      <c r="B11" s="6" t="s">
        <v>204</v>
      </c>
      <c r="C11" s="11">
        <v>150000</v>
      </c>
      <c r="D11" s="11">
        <v>150000</v>
      </c>
      <c r="E11" s="11"/>
      <c r="F11" s="11">
        <v>150000</v>
      </c>
      <c r="G11" s="11">
        <f>E11+F11-D11</f>
        <v>0</v>
      </c>
      <c r="H11" s="11">
        <v>150000</v>
      </c>
      <c r="I11" s="11">
        <v>150000</v>
      </c>
      <c r="J11" s="11">
        <v>150000</v>
      </c>
      <c r="K11" s="11">
        <v>150000</v>
      </c>
      <c r="L11" s="3"/>
      <c r="M11" s="3"/>
      <c r="N11" s="3"/>
      <c r="O11" s="3"/>
      <c r="P11" s="3"/>
    </row>
    <row r="12" spans="2:16" ht="1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</row>
    <row r="13" spans="2:16" ht="15">
      <c r="B13" s="6" t="s">
        <v>71</v>
      </c>
      <c r="C13" s="11">
        <f>C6+C9+C11</f>
        <v>159100</v>
      </c>
      <c r="D13" s="11">
        <f>D6+D9+D11</f>
        <v>154207</v>
      </c>
      <c r="E13" s="11">
        <f>E6+E9+E11</f>
        <v>0</v>
      </c>
      <c r="F13" s="11">
        <f>F6+F9+F11</f>
        <v>150207</v>
      </c>
      <c r="G13" s="11">
        <f>G6+G9+G11</f>
        <v>-4000</v>
      </c>
      <c r="H13" s="11">
        <f>H6+H9+H11</f>
        <v>155100</v>
      </c>
      <c r="I13" s="11">
        <f>I6+I9+I11</f>
        <v>155100</v>
      </c>
      <c r="J13" s="11">
        <f>J6+J9+J11</f>
        <v>155100</v>
      </c>
      <c r="K13" s="11">
        <f>K6+K9+K11</f>
        <v>155100</v>
      </c>
      <c r="L13" s="3"/>
      <c r="M13" s="3"/>
      <c r="N13" s="3"/>
      <c r="O13" s="3"/>
      <c r="P13" s="3"/>
    </row>
    <row r="14" spans="2:16" ht="1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3"/>
      <c r="M14" s="3"/>
      <c r="N14" s="3"/>
      <c r="O14" s="3"/>
      <c r="P14" s="3"/>
    </row>
    <row r="15" spans="2:16" ht="15">
      <c r="B15" s="6" t="s">
        <v>0</v>
      </c>
      <c r="C15" s="11">
        <v>0</v>
      </c>
      <c r="D15" s="11">
        <v>0</v>
      </c>
      <c r="E15" s="11">
        <v>0</v>
      </c>
      <c r="F15" s="11">
        <v>0</v>
      </c>
      <c r="G15" s="11">
        <f>E15+F15-D15</f>
        <v>0</v>
      </c>
      <c r="H15" s="11">
        <v>0</v>
      </c>
      <c r="I15" s="11">
        <v>0</v>
      </c>
      <c r="J15" s="11">
        <v>0</v>
      </c>
      <c r="K15" s="11">
        <v>0</v>
      </c>
      <c r="L15" s="3"/>
      <c r="M15" s="3"/>
      <c r="N15" s="3"/>
      <c r="O15" s="3"/>
      <c r="P15" s="3"/>
    </row>
    <row r="16" spans="2:16" ht="1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3"/>
      <c r="M16" s="3"/>
      <c r="N16" s="3"/>
      <c r="O16" s="3"/>
      <c r="P16" s="3"/>
    </row>
    <row r="17" spans="2:16" ht="15">
      <c r="B17" s="6" t="s">
        <v>74</v>
      </c>
      <c r="C17" s="11">
        <f aca="true" t="shared" si="2" ref="C17:K17">C13+C15</f>
        <v>159100</v>
      </c>
      <c r="D17" s="11">
        <f t="shared" si="2"/>
        <v>154207</v>
      </c>
      <c r="E17" s="11">
        <f t="shared" si="2"/>
        <v>0</v>
      </c>
      <c r="F17" s="11">
        <f t="shared" si="2"/>
        <v>150207</v>
      </c>
      <c r="G17" s="11">
        <f t="shared" si="2"/>
        <v>-4000</v>
      </c>
      <c r="H17" s="11">
        <f>H13+H15</f>
        <v>155100</v>
      </c>
      <c r="I17" s="11">
        <f t="shared" si="2"/>
        <v>155100</v>
      </c>
      <c r="J17" s="11">
        <f t="shared" si="2"/>
        <v>155100</v>
      </c>
      <c r="K17" s="11">
        <f t="shared" si="2"/>
        <v>155100</v>
      </c>
      <c r="L17" s="3"/>
      <c r="M17" s="3"/>
      <c r="N17" s="3"/>
      <c r="O17" s="3"/>
      <c r="P17" s="3"/>
    </row>
    <row r="19" ht="15">
      <c r="B19" s="25" t="s">
        <v>128</v>
      </c>
    </row>
    <row r="20" ht="15">
      <c r="B20" s="21" t="s">
        <v>206</v>
      </c>
    </row>
    <row r="21" ht="15">
      <c r="B21" t="s">
        <v>207</v>
      </c>
    </row>
    <row r="22" ht="15">
      <c r="B22" s="39" t="s">
        <v>193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5"/>
  <sheetViews>
    <sheetView zoomScalePageLayoutView="0" workbookViewId="0" topLeftCell="A1">
      <selection activeCell="G5" sqref="G5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114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6"/>
      <c r="C4" s="15"/>
      <c r="D4" s="15"/>
      <c r="E4" s="15"/>
      <c r="F4" s="4"/>
      <c r="G4" s="4"/>
      <c r="H4" s="4"/>
      <c r="I4" s="15"/>
      <c r="J4" s="15"/>
      <c r="K4" s="15"/>
      <c r="L4" s="2"/>
      <c r="M4" s="2"/>
      <c r="N4" s="2"/>
      <c r="O4" s="2"/>
      <c r="P4" s="2"/>
    </row>
    <row r="5" spans="2:16" ht="15">
      <c r="B5" s="6" t="s">
        <v>115</v>
      </c>
      <c r="C5" s="33">
        <v>900</v>
      </c>
      <c r="D5" s="15">
        <v>900</v>
      </c>
      <c r="E5" s="15"/>
      <c r="F5" s="4">
        <v>900</v>
      </c>
      <c r="G5" s="11">
        <f>E5+F5-D5</f>
        <v>0</v>
      </c>
      <c r="H5" s="33">
        <v>900</v>
      </c>
      <c r="I5" s="18">
        <v>900</v>
      </c>
      <c r="J5" s="18">
        <v>900</v>
      </c>
      <c r="K5" s="18">
        <v>900</v>
      </c>
      <c r="L5" s="2"/>
      <c r="M5" s="2"/>
      <c r="N5" s="2"/>
      <c r="O5" s="2"/>
      <c r="P5" s="2"/>
    </row>
    <row r="6" spans="2:16" ht="15">
      <c r="B6" s="7"/>
      <c r="C6" s="11"/>
      <c r="D6" s="11"/>
      <c r="E6" s="11"/>
      <c r="F6" s="11"/>
      <c r="G6" s="11"/>
      <c r="H6" s="11"/>
      <c r="I6" s="11"/>
      <c r="J6" s="11"/>
      <c r="K6" s="11"/>
      <c r="L6" s="3"/>
      <c r="M6" s="3"/>
      <c r="N6" s="3"/>
      <c r="O6" s="3"/>
      <c r="P6" s="3"/>
    </row>
    <row r="7" spans="2:16" ht="15">
      <c r="B7" s="8" t="s">
        <v>37</v>
      </c>
      <c r="C7" s="14">
        <v>300</v>
      </c>
      <c r="D7" s="14">
        <v>106.59488559892328</v>
      </c>
      <c r="E7" s="14"/>
      <c r="F7" s="14">
        <v>106.59488559892328</v>
      </c>
      <c r="G7" s="14">
        <f aca="true" t="shared" si="0" ref="G7:G12">E7+F7-D7</f>
        <v>0</v>
      </c>
      <c r="H7" s="14">
        <v>300</v>
      </c>
      <c r="I7" s="14">
        <f>H7*1.03</f>
        <v>309</v>
      </c>
      <c r="J7" s="14">
        <f>I7*1.03</f>
        <v>318.27</v>
      </c>
      <c r="K7" s="14">
        <f>J7*1.03</f>
        <v>327.8181</v>
      </c>
      <c r="L7" s="3"/>
      <c r="M7" s="3"/>
      <c r="N7" s="3"/>
      <c r="O7" s="3"/>
      <c r="P7" s="3"/>
    </row>
    <row r="8" spans="2:16" ht="15">
      <c r="B8" s="8" t="s">
        <v>38</v>
      </c>
      <c r="C8" s="14">
        <v>2100</v>
      </c>
      <c r="D8" s="14">
        <v>746.164199192463</v>
      </c>
      <c r="E8" s="14"/>
      <c r="F8" s="14">
        <v>746.164199192463</v>
      </c>
      <c r="G8" s="14">
        <f t="shared" si="0"/>
        <v>0</v>
      </c>
      <c r="H8" s="14">
        <v>2100</v>
      </c>
      <c r="I8" s="14">
        <f aca="true" t="shared" si="1" ref="I8:K12">H8*1.03</f>
        <v>2163</v>
      </c>
      <c r="J8" s="14">
        <f t="shared" si="1"/>
        <v>2227.89</v>
      </c>
      <c r="K8" s="14">
        <f t="shared" si="1"/>
        <v>2294.7266999999997</v>
      </c>
      <c r="L8" s="3"/>
      <c r="M8" s="3"/>
      <c r="N8" s="3"/>
      <c r="O8" s="3"/>
      <c r="P8" s="3"/>
    </row>
    <row r="9" spans="2:16" ht="15">
      <c r="B9" s="8" t="s">
        <v>39</v>
      </c>
      <c r="C9" s="14">
        <v>0</v>
      </c>
      <c r="D9">
        <v>0</v>
      </c>
      <c r="E9" s="14"/>
      <c r="F9">
        <v>0</v>
      </c>
      <c r="G9" s="14">
        <f t="shared" si="0"/>
        <v>0</v>
      </c>
      <c r="H9" s="14"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3"/>
      <c r="M9" s="3"/>
      <c r="N9" s="3"/>
      <c r="O9" s="3"/>
      <c r="P9" s="3"/>
    </row>
    <row r="10" spans="2:16" ht="15">
      <c r="B10" s="8" t="s">
        <v>40</v>
      </c>
      <c r="C10" s="14">
        <v>1000</v>
      </c>
      <c r="D10" s="14">
        <v>355.3162853297443</v>
      </c>
      <c r="E10" s="14"/>
      <c r="F10" s="14">
        <v>355.3162853297443</v>
      </c>
      <c r="G10" s="14">
        <f t="shared" si="0"/>
        <v>0</v>
      </c>
      <c r="H10" s="14">
        <v>1000</v>
      </c>
      <c r="I10" s="14">
        <f t="shared" si="1"/>
        <v>1030</v>
      </c>
      <c r="J10" s="14">
        <f t="shared" si="1"/>
        <v>1060.9</v>
      </c>
      <c r="K10" s="14">
        <f t="shared" si="1"/>
        <v>1092.727</v>
      </c>
      <c r="L10" s="3"/>
      <c r="M10" s="3"/>
      <c r="N10" s="3"/>
      <c r="O10" s="3"/>
      <c r="P10" s="3"/>
    </row>
    <row r="11" spans="2:16" ht="15">
      <c r="B11" s="8" t="s">
        <v>41</v>
      </c>
      <c r="C11" s="14">
        <v>2700</v>
      </c>
      <c r="D11" s="14">
        <v>959.3539703903095</v>
      </c>
      <c r="E11" s="14"/>
      <c r="F11" s="14">
        <v>959.3539703903095</v>
      </c>
      <c r="G11" s="14">
        <f t="shared" si="0"/>
        <v>0</v>
      </c>
      <c r="H11" s="14">
        <v>2700</v>
      </c>
      <c r="I11" s="14">
        <f t="shared" si="1"/>
        <v>2781</v>
      </c>
      <c r="J11" s="14">
        <f t="shared" si="1"/>
        <v>2864.4300000000003</v>
      </c>
      <c r="K11" s="14">
        <f t="shared" si="1"/>
        <v>2950.3629000000005</v>
      </c>
      <c r="L11" s="3"/>
      <c r="M11" s="3"/>
      <c r="N11" s="3"/>
      <c r="O11" s="3"/>
      <c r="P11" s="3"/>
    </row>
    <row r="12" spans="2:16" ht="15">
      <c r="B12" s="8" t="s">
        <v>42</v>
      </c>
      <c r="C12" s="14">
        <v>200</v>
      </c>
      <c r="D12" s="14">
        <v>71.06325706594885</v>
      </c>
      <c r="E12" s="14"/>
      <c r="F12" s="14">
        <v>71.06325706594885</v>
      </c>
      <c r="G12" s="14">
        <f t="shared" si="0"/>
        <v>0</v>
      </c>
      <c r="H12" s="14">
        <v>200</v>
      </c>
      <c r="I12" s="14">
        <f t="shared" si="1"/>
        <v>206</v>
      </c>
      <c r="J12" s="14">
        <f t="shared" si="1"/>
        <v>212.18</v>
      </c>
      <c r="K12" s="14">
        <f t="shared" si="1"/>
        <v>218.5454</v>
      </c>
      <c r="L12" s="3"/>
      <c r="M12" s="3"/>
      <c r="N12" s="3"/>
      <c r="O12" s="3"/>
      <c r="P12" s="3"/>
    </row>
    <row r="13" spans="2:16" ht="15">
      <c r="B13" s="6" t="s">
        <v>171</v>
      </c>
      <c r="C13" s="11">
        <f>SUM(C7:C12)</f>
        <v>6300</v>
      </c>
      <c r="D13" s="11">
        <f>SUM(D7:D12)</f>
        <v>2238.4925975773895</v>
      </c>
      <c r="E13" s="11">
        <f>SUM(E7:E12)</f>
        <v>0</v>
      </c>
      <c r="F13" s="11">
        <f>SUM(F7:F12)</f>
        <v>2238.4925975773895</v>
      </c>
      <c r="G13" s="11">
        <f>SUM(G7:G12)</f>
        <v>0</v>
      </c>
      <c r="H13" s="11">
        <f>SUM(H7:H12)</f>
        <v>6300</v>
      </c>
      <c r="I13" s="11">
        <f>SUM(I7:I12)</f>
        <v>6489</v>
      </c>
      <c r="J13" s="11">
        <f>SUM(J7:J12)</f>
        <v>6683.67</v>
      </c>
      <c r="K13" s="11">
        <f>SUM(K7:K12)</f>
        <v>6884.1801000000005</v>
      </c>
      <c r="L13" s="3"/>
      <c r="M13" s="3"/>
      <c r="N13" s="3"/>
      <c r="O13" s="3"/>
      <c r="P13" s="3"/>
    </row>
    <row r="14" spans="2:16" ht="1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3"/>
      <c r="M14" s="3"/>
      <c r="N14" s="3"/>
      <c r="O14" s="3"/>
      <c r="P14" s="3"/>
    </row>
    <row r="15" spans="2:16" ht="15">
      <c r="B15" s="6" t="s">
        <v>71</v>
      </c>
      <c r="C15" s="11">
        <f>C13+C5</f>
        <v>7200</v>
      </c>
      <c r="D15" s="11">
        <f aca="true" t="shared" si="2" ref="D15:K15">D13+D5</f>
        <v>3138.4925975773895</v>
      </c>
      <c r="E15" s="11">
        <f t="shared" si="2"/>
        <v>0</v>
      </c>
      <c r="F15" s="11">
        <f t="shared" si="2"/>
        <v>3138.4925975773895</v>
      </c>
      <c r="G15" s="11">
        <f t="shared" si="2"/>
        <v>0</v>
      </c>
      <c r="H15" s="11">
        <f>H13+H5</f>
        <v>7200</v>
      </c>
      <c r="I15" s="11">
        <f t="shared" si="2"/>
        <v>7389</v>
      </c>
      <c r="J15" s="11">
        <f t="shared" si="2"/>
        <v>7583.67</v>
      </c>
      <c r="K15" s="11">
        <f t="shared" si="2"/>
        <v>7784.1801000000005</v>
      </c>
      <c r="L15" s="3"/>
      <c r="M15" s="3"/>
      <c r="N15" s="3"/>
      <c r="O15" s="3"/>
      <c r="P15" s="3"/>
    </row>
    <row r="16" spans="2:16" ht="1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3"/>
      <c r="M16" s="3"/>
      <c r="N16" s="3"/>
      <c r="O16" s="3"/>
      <c r="P16" s="3"/>
    </row>
    <row r="17" spans="2:16" ht="15">
      <c r="B17" s="7" t="s">
        <v>167</v>
      </c>
      <c r="C17" s="14">
        <v>0</v>
      </c>
      <c r="D17" s="14">
        <v>0</v>
      </c>
      <c r="E17" s="14">
        <v>0</v>
      </c>
      <c r="F17" s="11"/>
      <c r="G17" s="14">
        <f>E17+F17-D17</f>
        <v>0</v>
      </c>
      <c r="H17" s="14">
        <f>-583*0.9</f>
        <v>-524.7</v>
      </c>
      <c r="I17" s="14">
        <f>-583*0.9</f>
        <v>-524.7</v>
      </c>
      <c r="J17" s="14">
        <f>-583*0.9</f>
        <v>-524.7</v>
      </c>
      <c r="K17" s="14">
        <f>-583*0.9</f>
        <v>-524.7</v>
      </c>
      <c r="L17" s="3"/>
      <c r="M17" s="3"/>
      <c r="N17" s="3"/>
      <c r="O17" s="3"/>
      <c r="P17" s="3"/>
    </row>
    <row r="18" spans="2:16" ht="15">
      <c r="B18" s="6" t="s">
        <v>0</v>
      </c>
      <c r="C18" s="11">
        <f>SUM(C16:C17)</f>
        <v>0</v>
      </c>
      <c r="D18" s="11">
        <f aca="true" t="shared" si="3" ref="D18:K18">SUM(D16:D17)</f>
        <v>0</v>
      </c>
      <c r="E18" s="11">
        <f t="shared" si="3"/>
        <v>0</v>
      </c>
      <c r="F18" s="11">
        <f t="shared" si="3"/>
        <v>0</v>
      </c>
      <c r="G18" s="11">
        <f t="shared" si="3"/>
        <v>0</v>
      </c>
      <c r="H18" s="11">
        <f>SUM(H16:H17)</f>
        <v>-524.7</v>
      </c>
      <c r="I18" s="11">
        <f t="shared" si="3"/>
        <v>-524.7</v>
      </c>
      <c r="J18" s="11">
        <f t="shared" si="3"/>
        <v>-524.7</v>
      </c>
      <c r="K18" s="11">
        <f t="shared" si="3"/>
        <v>-524.7</v>
      </c>
      <c r="L18" s="3"/>
      <c r="M18" s="3"/>
      <c r="N18" s="3"/>
      <c r="O18" s="3"/>
      <c r="P18" s="3"/>
    </row>
    <row r="19" spans="2:16" ht="15">
      <c r="B19" s="6"/>
      <c r="C19" s="11"/>
      <c r="D19" s="11"/>
      <c r="E19" s="11"/>
      <c r="F19" s="11"/>
      <c r="G19" s="11"/>
      <c r="H19" s="11"/>
      <c r="I19" s="11"/>
      <c r="J19" s="11"/>
      <c r="K19" s="11"/>
      <c r="L19" s="3"/>
      <c r="M19" s="3"/>
      <c r="N19" s="3"/>
      <c r="O19" s="3"/>
      <c r="P19" s="3"/>
    </row>
    <row r="20" spans="2:16" ht="15">
      <c r="B20" s="6" t="s">
        <v>74</v>
      </c>
      <c r="C20" s="11">
        <f aca="true" t="shared" si="4" ref="C20:K20">C15+C18</f>
        <v>7200</v>
      </c>
      <c r="D20" s="11">
        <f t="shared" si="4"/>
        <v>3138.4925975773895</v>
      </c>
      <c r="E20" s="11">
        <f t="shared" si="4"/>
        <v>0</v>
      </c>
      <c r="F20" s="11">
        <f t="shared" si="4"/>
        <v>3138.4925975773895</v>
      </c>
      <c r="G20" s="11">
        <f t="shared" si="4"/>
        <v>0</v>
      </c>
      <c r="H20" s="11">
        <f>H15+H18</f>
        <v>6675.3</v>
      </c>
      <c r="I20" s="11">
        <f t="shared" si="4"/>
        <v>6864.3</v>
      </c>
      <c r="J20" s="11">
        <f t="shared" si="4"/>
        <v>7058.97</v>
      </c>
      <c r="K20" s="11">
        <f t="shared" si="4"/>
        <v>7259.480100000001</v>
      </c>
      <c r="L20" s="3"/>
      <c r="M20" s="3"/>
      <c r="N20" s="3"/>
      <c r="O20" s="3"/>
      <c r="P20" s="3"/>
    </row>
    <row r="22" ht="15">
      <c r="B22" s="25" t="s">
        <v>128</v>
      </c>
    </row>
    <row r="23" ht="15">
      <c r="B23" s="21" t="s">
        <v>162</v>
      </c>
    </row>
    <row r="24" ht="15">
      <c r="B24" t="s">
        <v>134</v>
      </c>
    </row>
    <row r="25" ht="15">
      <c r="B25" t="s">
        <v>172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93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7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</row>
    <row r="5" spans="2:16" ht="15">
      <c r="B5" s="7" t="s">
        <v>80</v>
      </c>
      <c r="C5" s="14">
        <v>600</v>
      </c>
      <c r="D5" s="14">
        <v>100</v>
      </c>
      <c r="E5" s="11"/>
      <c r="F5" s="14">
        <v>100</v>
      </c>
      <c r="G5" s="14">
        <f>E5+F5-D5</f>
        <v>0</v>
      </c>
      <c r="H5" s="14">
        <v>820</v>
      </c>
      <c r="I5" s="14">
        <f>H5*1.03</f>
        <v>844.6</v>
      </c>
      <c r="J5" s="14">
        <f>I5*1.03</f>
        <v>869.9380000000001</v>
      </c>
      <c r="K5" s="14">
        <f>J5*1.03</f>
        <v>896.0361400000002</v>
      </c>
      <c r="L5" s="3"/>
      <c r="M5" s="3"/>
      <c r="N5" s="3"/>
      <c r="O5" s="3"/>
      <c r="P5" s="3"/>
    </row>
    <row r="6" spans="2:16" ht="15">
      <c r="B6" s="7" t="s">
        <v>82</v>
      </c>
      <c r="C6" s="14">
        <v>6800</v>
      </c>
      <c r="D6" s="11"/>
      <c r="E6" s="11"/>
      <c r="F6" s="11"/>
      <c r="G6" s="14">
        <f>E6+F6-D6</f>
        <v>0</v>
      </c>
      <c r="H6" s="14">
        <v>6800</v>
      </c>
      <c r="I6" s="14">
        <f>H6*1.03</f>
        <v>7004</v>
      </c>
      <c r="J6" s="14">
        <f>I6*1.03</f>
        <v>7214.12</v>
      </c>
      <c r="K6" s="14">
        <f>J6*1.03</f>
        <v>7430.5436</v>
      </c>
      <c r="L6" s="3"/>
      <c r="M6" s="3"/>
      <c r="N6" s="3"/>
      <c r="O6" s="3"/>
      <c r="P6" s="3"/>
    </row>
    <row r="7" spans="2:16" ht="15">
      <c r="B7" s="7" t="s">
        <v>70</v>
      </c>
      <c r="C7" s="14">
        <v>2000</v>
      </c>
      <c r="D7" s="14">
        <v>2000</v>
      </c>
      <c r="E7" s="11"/>
      <c r="F7" s="11"/>
      <c r="G7" s="14">
        <f>E7+F7-D7</f>
        <v>-2000</v>
      </c>
      <c r="H7" s="14">
        <v>0</v>
      </c>
      <c r="I7" s="14">
        <v>0</v>
      </c>
      <c r="J7" s="14">
        <v>0</v>
      </c>
      <c r="K7" s="14">
        <v>0</v>
      </c>
      <c r="L7" s="3"/>
      <c r="M7" s="3"/>
      <c r="N7" s="3"/>
      <c r="O7" s="3"/>
      <c r="P7" s="3"/>
    </row>
    <row r="8" spans="2:16" ht="15">
      <c r="B8" s="7" t="s">
        <v>164</v>
      </c>
      <c r="C8" s="14">
        <v>11000</v>
      </c>
      <c r="D8" s="11"/>
      <c r="E8" s="11"/>
      <c r="F8" s="11"/>
      <c r="G8" s="14">
        <f>E8+F8-D8</f>
        <v>0</v>
      </c>
      <c r="H8" s="14">
        <v>11000</v>
      </c>
      <c r="I8" s="14">
        <v>11000</v>
      </c>
      <c r="J8" s="14">
        <v>11000</v>
      </c>
      <c r="K8" s="14">
        <v>11000</v>
      </c>
      <c r="L8" s="3"/>
      <c r="M8" s="3"/>
      <c r="N8" s="3"/>
      <c r="O8" s="3"/>
      <c r="P8" s="3"/>
    </row>
    <row r="9" spans="2:16" ht="15">
      <c r="B9" s="7" t="s">
        <v>58</v>
      </c>
      <c r="C9" s="14">
        <v>1000</v>
      </c>
      <c r="D9" s="14">
        <v>1000</v>
      </c>
      <c r="E9" s="11"/>
      <c r="F9" s="14">
        <v>1025.2</v>
      </c>
      <c r="G9" s="14">
        <f>E9+F9-D9</f>
        <v>25.200000000000045</v>
      </c>
      <c r="H9" s="14">
        <v>1025</v>
      </c>
      <c r="I9" s="14">
        <v>1080</v>
      </c>
      <c r="J9" s="14">
        <v>1110</v>
      </c>
      <c r="K9" s="14">
        <v>1150</v>
      </c>
      <c r="L9" s="3"/>
      <c r="M9" s="3"/>
      <c r="N9" s="3"/>
      <c r="O9" s="3"/>
      <c r="P9" s="3"/>
    </row>
    <row r="10" spans="2:16" ht="15">
      <c r="B10" s="6" t="s">
        <v>81</v>
      </c>
      <c r="C10" s="11">
        <f>SUM(C5:C9)</f>
        <v>21400</v>
      </c>
      <c r="D10" s="11">
        <f aca="true" t="shared" si="0" ref="D10:K10">SUM(D5:D9)</f>
        <v>3100</v>
      </c>
      <c r="E10" s="11">
        <f t="shared" si="0"/>
        <v>0</v>
      </c>
      <c r="F10" s="11">
        <f t="shared" si="0"/>
        <v>1125.2</v>
      </c>
      <c r="G10" s="11">
        <f t="shared" si="0"/>
        <v>-1974.8</v>
      </c>
      <c r="H10" s="11">
        <f>SUM(H5:H9)</f>
        <v>19645</v>
      </c>
      <c r="I10" s="11">
        <f t="shared" si="0"/>
        <v>19928.6</v>
      </c>
      <c r="J10" s="11">
        <f t="shared" si="0"/>
        <v>20194.058</v>
      </c>
      <c r="K10" s="11">
        <f t="shared" si="0"/>
        <v>20476.57974</v>
      </c>
      <c r="L10" s="3"/>
      <c r="M10" s="3"/>
      <c r="N10" s="3"/>
      <c r="O10" s="3"/>
      <c r="P10" s="3"/>
    </row>
    <row r="11" spans="2:16" ht="1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3"/>
      <c r="M11" s="3"/>
      <c r="N11" s="3"/>
      <c r="O11" s="3"/>
      <c r="P11" s="3"/>
    </row>
    <row r="12" spans="2:16" ht="15">
      <c r="B12" s="7" t="s">
        <v>94</v>
      </c>
      <c r="C12" s="17">
        <v>82400</v>
      </c>
      <c r="D12" s="14">
        <v>29278.06191117093</v>
      </c>
      <c r="E12" s="14"/>
      <c r="F12" s="14">
        <v>29278.06191117093</v>
      </c>
      <c r="G12" s="14">
        <f>E12+F12-D12</f>
        <v>0</v>
      </c>
      <c r="H12" s="17">
        <v>82400</v>
      </c>
      <c r="I12" s="14">
        <f>H12*1.03</f>
        <v>84872</v>
      </c>
      <c r="J12" s="14">
        <f>I12*1.03</f>
        <v>87418.16</v>
      </c>
      <c r="K12" s="14">
        <f>J12*1.03</f>
        <v>90040.7048</v>
      </c>
      <c r="L12" s="3"/>
      <c r="M12" s="3"/>
      <c r="N12" s="3"/>
      <c r="O12" s="3"/>
      <c r="P12" s="3"/>
    </row>
    <row r="13" spans="2:16" ht="15">
      <c r="B13" s="7" t="s">
        <v>95</v>
      </c>
      <c r="C13" s="16">
        <v>37700</v>
      </c>
      <c r="D13" s="14">
        <v>13395.423956931358</v>
      </c>
      <c r="E13" s="14"/>
      <c r="F13" s="14">
        <v>13395.423956931358</v>
      </c>
      <c r="G13" s="14">
        <f>E13+F13-D13</f>
        <v>0</v>
      </c>
      <c r="H13" s="16">
        <v>37700</v>
      </c>
      <c r="I13" s="14">
        <f>H13*1.03</f>
        <v>38831</v>
      </c>
      <c r="J13" s="14">
        <f>I13*1.03</f>
        <v>39995.93</v>
      </c>
      <c r="K13" s="14">
        <f>J13*1.03</f>
        <v>41195.8079</v>
      </c>
      <c r="L13" s="3"/>
      <c r="M13" s="3"/>
      <c r="N13" s="3"/>
      <c r="O13" s="3"/>
      <c r="P13" s="3"/>
    </row>
    <row r="14" spans="2:16" ht="15">
      <c r="B14" s="7" t="s">
        <v>96</v>
      </c>
      <c r="C14" s="16">
        <v>1000</v>
      </c>
      <c r="D14" s="14">
        <v>355.3162853297443</v>
      </c>
      <c r="E14" s="14"/>
      <c r="F14" s="14">
        <v>355.3162853297443</v>
      </c>
      <c r="G14" s="14">
        <f>E14+F14-D14</f>
        <v>0</v>
      </c>
      <c r="H14" s="16">
        <v>1000</v>
      </c>
      <c r="I14" s="14">
        <f>H14*1.03</f>
        <v>1030</v>
      </c>
      <c r="J14" s="14">
        <f>I14*1.03</f>
        <v>1060.9</v>
      </c>
      <c r="K14" s="14">
        <f>J14*1.03</f>
        <v>1092.727</v>
      </c>
      <c r="L14" s="3"/>
      <c r="M14" s="3"/>
      <c r="N14" s="3"/>
      <c r="O14" s="3"/>
      <c r="P14" s="3"/>
    </row>
    <row r="15" spans="2:16" ht="15">
      <c r="B15" s="6" t="s">
        <v>171</v>
      </c>
      <c r="C15" s="11">
        <f>SUM(C12:C14)</f>
        <v>121100</v>
      </c>
      <c r="D15" s="11">
        <f aca="true" t="shared" si="1" ref="D15:K15">SUM(D12:D14)</f>
        <v>43028.802153432036</v>
      </c>
      <c r="E15" s="11">
        <f t="shared" si="1"/>
        <v>0</v>
      </c>
      <c r="F15" s="11">
        <f t="shared" si="1"/>
        <v>43028.802153432036</v>
      </c>
      <c r="G15" s="11">
        <f t="shared" si="1"/>
        <v>0</v>
      </c>
      <c r="H15" s="11">
        <f>SUM(H12:H14)</f>
        <v>121100</v>
      </c>
      <c r="I15" s="11">
        <f t="shared" si="1"/>
        <v>124733</v>
      </c>
      <c r="J15" s="11">
        <f t="shared" si="1"/>
        <v>128474.98999999999</v>
      </c>
      <c r="K15" s="11">
        <f t="shared" si="1"/>
        <v>132329.23970000003</v>
      </c>
      <c r="L15" s="3"/>
      <c r="M15" s="3"/>
      <c r="N15" s="3"/>
      <c r="O15" s="3"/>
      <c r="P15" s="3"/>
    </row>
    <row r="16" spans="2:16" ht="1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3"/>
      <c r="M16" s="3"/>
      <c r="N16" s="3"/>
      <c r="O16" s="3"/>
      <c r="P16" s="3"/>
    </row>
    <row r="17" spans="2:16" ht="15">
      <c r="B17" s="6" t="s">
        <v>71</v>
      </c>
      <c r="C17" s="11">
        <f>C10+C15</f>
        <v>142500</v>
      </c>
      <c r="D17" s="11">
        <f aca="true" t="shared" si="2" ref="D17:K17">D10+D15</f>
        <v>46128.802153432036</v>
      </c>
      <c r="E17" s="11">
        <f t="shared" si="2"/>
        <v>0</v>
      </c>
      <c r="F17" s="11">
        <f t="shared" si="2"/>
        <v>44154.00215343203</v>
      </c>
      <c r="G17" s="11">
        <f t="shared" si="2"/>
        <v>-1974.8</v>
      </c>
      <c r="H17" s="11">
        <f>H10+H15</f>
        <v>140745</v>
      </c>
      <c r="I17" s="11">
        <f t="shared" si="2"/>
        <v>144661.6</v>
      </c>
      <c r="J17" s="11">
        <f t="shared" si="2"/>
        <v>148669.04799999998</v>
      </c>
      <c r="K17" s="11">
        <f t="shared" si="2"/>
        <v>152805.81944000005</v>
      </c>
      <c r="L17" s="3"/>
      <c r="M17" s="3"/>
      <c r="N17" s="3"/>
      <c r="O17" s="3"/>
      <c r="P17" s="3"/>
    </row>
    <row r="18" spans="2:16" ht="15">
      <c r="B18" s="6"/>
      <c r="C18" s="11"/>
      <c r="D18" s="11"/>
      <c r="E18" s="11"/>
      <c r="F18" s="11"/>
      <c r="G18" s="11"/>
      <c r="H18" s="11"/>
      <c r="I18" s="11"/>
      <c r="J18" s="11"/>
      <c r="K18" s="11"/>
      <c r="L18" s="3"/>
      <c r="M18" s="3"/>
      <c r="N18" s="3"/>
      <c r="O18" s="3"/>
      <c r="P18" s="3"/>
    </row>
    <row r="19" spans="2:16" ht="15">
      <c r="B19" s="7" t="s">
        <v>97</v>
      </c>
      <c r="C19" s="14">
        <v>-6800</v>
      </c>
      <c r="D19" s="14">
        <f>C19/3</f>
        <v>-2266.6666666666665</v>
      </c>
      <c r="E19" s="11"/>
      <c r="F19" s="14">
        <v>-2451</v>
      </c>
      <c r="G19" s="14">
        <f>E19+F19-D19</f>
        <v>-184.33333333333348</v>
      </c>
      <c r="H19" s="14">
        <v>-6800</v>
      </c>
      <c r="I19" s="14">
        <v>-6800</v>
      </c>
      <c r="J19" s="14">
        <v>-6800</v>
      </c>
      <c r="K19" s="14">
        <v>-6800</v>
      </c>
      <c r="L19" s="3"/>
      <c r="M19" s="3"/>
      <c r="N19" s="3"/>
      <c r="O19" s="3"/>
      <c r="P19" s="3"/>
    </row>
    <row r="20" spans="2:16" ht="15">
      <c r="B20" s="7" t="s">
        <v>91</v>
      </c>
      <c r="C20" s="14">
        <v>-24000</v>
      </c>
      <c r="D20" s="11"/>
      <c r="E20" s="11"/>
      <c r="F20" s="11"/>
      <c r="G20" s="14">
        <f>E20+F20-D20</f>
        <v>0</v>
      </c>
      <c r="H20" s="14">
        <v>-24000</v>
      </c>
      <c r="I20" s="14">
        <v>-24000</v>
      </c>
      <c r="J20" s="14">
        <v>-24000</v>
      </c>
      <c r="K20" s="14">
        <v>-24000</v>
      </c>
      <c r="L20" s="3"/>
      <c r="M20" s="3"/>
      <c r="N20" s="3"/>
      <c r="O20" s="3"/>
      <c r="P20" s="3"/>
    </row>
    <row r="21" spans="2:16" ht="15">
      <c r="B21" s="6" t="s">
        <v>0</v>
      </c>
      <c r="C21" s="11">
        <f>SUM(C19:C20)</f>
        <v>-30800</v>
      </c>
      <c r="D21" s="11">
        <f aca="true" t="shared" si="3" ref="D21:K21">SUM(D19:D20)</f>
        <v>-2266.6666666666665</v>
      </c>
      <c r="E21" s="11">
        <f t="shared" si="3"/>
        <v>0</v>
      </c>
      <c r="F21" s="11">
        <f t="shared" si="3"/>
        <v>-2451</v>
      </c>
      <c r="G21" s="11">
        <f t="shared" si="3"/>
        <v>-184.33333333333348</v>
      </c>
      <c r="H21" s="11">
        <f>SUM(H19:H20)</f>
        <v>-30800</v>
      </c>
      <c r="I21" s="11">
        <f t="shared" si="3"/>
        <v>-30800</v>
      </c>
      <c r="J21" s="11">
        <f t="shared" si="3"/>
        <v>-30800</v>
      </c>
      <c r="K21" s="11">
        <f t="shared" si="3"/>
        <v>-30800</v>
      </c>
      <c r="L21" s="3"/>
      <c r="M21" s="3"/>
      <c r="N21" s="3"/>
      <c r="O21" s="3"/>
      <c r="P21" s="3"/>
    </row>
    <row r="22" spans="2:16" ht="15">
      <c r="B22" s="6"/>
      <c r="C22" s="11"/>
      <c r="D22" s="11"/>
      <c r="E22" s="11"/>
      <c r="F22" s="11"/>
      <c r="G22" s="11"/>
      <c r="H22" s="11"/>
      <c r="I22" s="11"/>
      <c r="J22" s="11"/>
      <c r="K22" s="11"/>
      <c r="L22" s="3"/>
      <c r="M22" s="3"/>
      <c r="N22" s="3"/>
      <c r="O22" s="3"/>
      <c r="P22" s="3"/>
    </row>
    <row r="23" spans="2:16" ht="15">
      <c r="B23" s="6" t="s">
        <v>74</v>
      </c>
      <c r="C23" s="11">
        <f aca="true" t="shared" si="4" ref="C23:K23">C17+C21</f>
        <v>111700</v>
      </c>
      <c r="D23" s="11">
        <f t="shared" si="4"/>
        <v>43862.13548676537</v>
      </c>
      <c r="E23" s="11">
        <f t="shared" si="4"/>
        <v>0</v>
      </c>
      <c r="F23" s="11">
        <f t="shared" si="4"/>
        <v>41703.00215343203</v>
      </c>
      <c r="G23" s="11">
        <f t="shared" si="4"/>
        <v>-2159.133333333333</v>
      </c>
      <c r="H23" s="11">
        <f>H17+H21</f>
        <v>109945</v>
      </c>
      <c r="I23" s="11">
        <f t="shared" si="4"/>
        <v>113861.6</v>
      </c>
      <c r="J23" s="11">
        <f t="shared" si="4"/>
        <v>117869.04799999998</v>
      </c>
      <c r="K23" s="11">
        <f t="shared" si="4"/>
        <v>122005.81944000005</v>
      </c>
      <c r="L23" s="3"/>
      <c r="M23" s="3"/>
      <c r="N23" s="3"/>
      <c r="O23" s="3"/>
      <c r="P23" s="3"/>
    </row>
    <row r="25" ht="15">
      <c r="B25" s="22" t="s">
        <v>128</v>
      </c>
    </row>
    <row r="26" ht="15">
      <c r="B26" s="27" t="s">
        <v>135</v>
      </c>
    </row>
    <row r="27" ht="15">
      <c r="B27" t="s">
        <v>136</v>
      </c>
    </row>
    <row r="28" ht="15">
      <c r="B28" t="s">
        <v>194</v>
      </c>
    </row>
    <row r="29" ht="15">
      <c r="B29" s="39" t="s">
        <v>195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44.7109375" style="0" customWidth="1"/>
    <col min="3" max="11" width="13.7109375" style="0" customWidth="1"/>
    <col min="12" max="16" width="13.7109375" style="0" hidden="1" customWidth="1"/>
  </cols>
  <sheetData>
    <row r="2" spans="2:18" ht="30">
      <c r="B2" s="6" t="s">
        <v>72</v>
      </c>
      <c r="C2" s="15" t="s">
        <v>83</v>
      </c>
      <c r="D2" s="15" t="s">
        <v>84</v>
      </c>
      <c r="E2" s="15" t="s">
        <v>85</v>
      </c>
      <c r="F2" s="4" t="s">
        <v>180</v>
      </c>
      <c r="G2" s="4" t="s">
        <v>86</v>
      </c>
      <c r="H2" s="15" t="s">
        <v>163</v>
      </c>
      <c r="I2" s="15" t="s">
        <v>87</v>
      </c>
      <c r="J2" s="15" t="s">
        <v>88</v>
      </c>
      <c r="K2" s="15" t="s">
        <v>89</v>
      </c>
      <c r="L2" s="2" t="s">
        <v>1</v>
      </c>
      <c r="M2" s="2" t="s">
        <v>2</v>
      </c>
      <c r="N2" s="2" t="s">
        <v>3</v>
      </c>
      <c r="O2" s="2" t="s">
        <v>7</v>
      </c>
      <c r="P2" s="2" t="s">
        <v>4</v>
      </c>
      <c r="R2" s="2"/>
    </row>
    <row r="3" spans="2:18" ht="15">
      <c r="B3" s="32" t="s">
        <v>202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2"/>
      <c r="M3" s="2"/>
      <c r="N3" s="2"/>
      <c r="O3" s="2"/>
      <c r="P3" s="2"/>
      <c r="R3" s="2"/>
    </row>
    <row r="4" spans="2:16" ht="15">
      <c r="B4" s="6"/>
      <c r="C4" s="15"/>
      <c r="D4" s="15"/>
      <c r="E4" s="15"/>
      <c r="F4" s="4"/>
      <c r="G4" s="4"/>
      <c r="H4" s="4"/>
      <c r="I4" s="15"/>
      <c r="J4" s="15"/>
      <c r="K4" s="15"/>
      <c r="L4" s="2"/>
      <c r="M4" s="2"/>
      <c r="N4" s="2"/>
      <c r="O4" s="2"/>
      <c r="P4" s="2"/>
    </row>
    <row r="5" spans="2:16" ht="15">
      <c r="B5" s="7" t="s">
        <v>164</v>
      </c>
      <c r="C5" s="14">
        <v>12000</v>
      </c>
      <c r="D5" s="11"/>
      <c r="E5" s="11"/>
      <c r="F5" s="11"/>
      <c r="G5" s="14">
        <f>E5+F5-D5</f>
        <v>0</v>
      </c>
      <c r="H5" s="14">
        <v>12000</v>
      </c>
      <c r="I5" s="14">
        <v>12000</v>
      </c>
      <c r="J5" s="14">
        <v>12000</v>
      </c>
      <c r="K5" s="14">
        <v>12000</v>
      </c>
      <c r="L5" s="3"/>
      <c r="M5" s="3"/>
      <c r="N5" s="3"/>
      <c r="O5" s="3"/>
      <c r="P5" s="3"/>
    </row>
    <row r="6" spans="2:16" ht="15">
      <c r="B6" s="7" t="s">
        <v>82</v>
      </c>
      <c r="C6" s="14">
        <v>100</v>
      </c>
      <c r="D6" s="11"/>
      <c r="E6" s="11"/>
      <c r="F6" s="11"/>
      <c r="G6" s="14">
        <f>E6+F6-D6</f>
        <v>0</v>
      </c>
      <c r="H6" s="14">
        <v>100</v>
      </c>
      <c r="I6" s="14">
        <f>H6*1.03</f>
        <v>103</v>
      </c>
      <c r="J6" s="14">
        <f>I6*1.03</f>
        <v>106.09</v>
      </c>
      <c r="K6" s="14">
        <f>J6*1.03</f>
        <v>109.2727</v>
      </c>
      <c r="L6" s="3"/>
      <c r="M6" s="3"/>
      <c r="N6" s="3"/>
      <c r="O6" s="3"/>
      <c r="P6" s="3"/>
    </row>
    <row r="7" spans="2:16" ht="15">
      <c r="B7" s="6" t="s">
        <v>81</v>
      </c>
      <c r="C7" s="11">
        <f>SUM(C5:C6)</f>
        <v>12100</v>
      </c>
      <c r="D7" s="11">
        <f aca="true" t="shared" si="0" ref="D7:K7">SUM(D5:D6)</f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>SUM(H5:H6)</f>
        <v>12100</v>
      </c>
      <c r="I7" s="11">
        <f t="shared" si="0"/>
        <v>12103</v>
      </c>
      <c r="J7" s="11">
        <f t="shared" si="0"/>
        <v>12106.09</v>
      </c>
      <c r="K7" s="11">
        <f t="shared" si="0"/>
        <v>12109.2727</v>
      </c>
      <c r="L7" s="3"/>
      <c r="M7" s="3"/>
      <c r="N7" s="3"/>
      <c r="O7" s="3"/>
      <c r="P7" s="3"/>
    </row>
    <row r="8" spans="2:16" ht="15">
      <c r="B8" s="6"/>
      <c r="C8" s="11"/>
      <c r="D8" s="11"/>
      <c r="E8" s="11"/>
      <c r="F8" s="11"/>
      <c r="G8" s="11"/>
      <c r="H8" s="11"/>
      <c r="I8" s="11"/>
      <c r="J8" s="11"/>
      <c r="K8" s="11"/>
      <c r="L8" s="3"/>
      <c r="M8" s="3"/>
      <c r="N8" s="3"/>
      <c r="O8" s="3"/>
      <c r="P8" s="3"/>
    </row>
    <row r="9" spans="2:16" ht="15">
      <c r="B9" s="7" t="s">
        <v>94</v>
      </c>
      <c r="C9" s="17">
        <v>16000</v>
      </c>
      <c r="D9" s="14">
        <v>5685</v>
      </c>
      <c r="E9" s="14"/>
      <c r="F9" s="14">
        <v>5685</v>
      </c>
      <c r="G9" s="14">
        <f>E9+F9-D9</f>
        <v>0</v>
      </c>
      <c r="H9" s="17">
        <v>16000</v>
      </c>
      <c r="I9" s="14">
        <f>H9*1.03</f>
        <v>16480</v>
      </c>
      <c r="J9" s="14">
        <f>I9*1.03</f>
        <v>16974.4</v>
      </c>
      <c r="K9" s="14">
        <f>J9*1.03</f>
        <v>17483.632</v>
      </c>
      <c r="L9" s="3"/>
      <c r="M9" s="3"/>
      <c r="N9" s="3"/>
      <c r="O9" s="3"/>
      <c r="P9" s="3"/>
    </row>
    <row r="10" spans="2:16" ht="15">
      <c r="B10" s="6" t="s">
        <v>171</v>
      </c>
      <c r="C10" s="11">
        <f aca="true" t="shared" si="1" ref="C10:K10">SUM(C9:C9)</f>
        <v>16000</v>
      </c>
      <c r="D10" s="11">
        <f t="shared" si="1"/>
        <v>5685</v>
      </c>
      <c r="E10" s="11">
        <f t="shared" si="1"/>
        <v>0</v>
      </c>
      <c r="F10" s="11">
        <f t="shared" si="1"/>
        <v>5685</v>
      </c>
      <c r="G10" s="11">
        <f t="shared" si="1"/>
        <v>0</v>
      </c>
      <c r="H10" s="11">
        <f>SUM(H9:H9)</f>
        <v>16000</v>
      </c>
      <c r="I10" s="11">
        <f t="shared" si="1"/>
        <v>16480</v>
      </c>
      <c r="J10" s="11">
        <f t="shared" si="1"/>
        <v>16974.4</v>
      </c>
      <c r="K10" s="11">
        <f t="shared" si="1"/>
        <v>17483.632</v>
      </c>
      <c r="L10" s="3"/>
      <c r="M10" s="3"/>
      <c r="N10" s="3"/>
      <c r="O10" s="3"/>
      <c r="P10" s="3"/>
    </row>
    <row r="11" spans="2:16" ht="1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3"/>
      <c r="M11" s="3"/>
      <c r="N11" s="3"/>
      <c r="O11" s="3"/>
      <c r="P11" s="3"/>
    </row>
    <row r="12" spans="2:16" ht="15">
      <c r="B12" s="6" t="s">
        <v>71</v>
      </c>
      <c r="C12" s="11">
        <f aca="true" t="shared" si="2" ref="C12:K12">C7+C10</f>
        <v>28100</v>
      </c>
      <c r="D12" s="11">
        <f t="shared" si="2"/>
        <v>5685</v>
      </c>
      <c r="E12" s="11">
        <f t="shared" si="2"/>
        <v>0</v>
      </c>
      <c r="F12" s="11">
        <f t="shared" si="2"/>
        <v>5685</v>
      </c>
      <c r="G12" s="11">
        <f t="shared" si="2"/>
        <v>0</v>
      </c>
      <c r="H12" s="11">
        <f>H7+H10</f>
        <v>28100</v>
      </c>
      <c r="I12" s="11">
        <f t="shared" si="2"/>
        <v>28583</v>
      </c>
      <c r="J12" s="11">
        <f t="shared" si="2"/>
        <v>29080.49</v>
      </c>
      <c r="K12" s="11">
        <f t="shared" si="2"/>
        <v>29592.9047</v>
      </c>
      <c r="L12" s="3"/>
      <c r="M12" s="3"/>
      <c r="N12" s="3"/>
      <c r="O12" s="3"/>
      <c r="P12" s="3"/>
    </row>
    <row r="13" spans="2:16" ht="1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3"/>
      <c r="N13" s="3"/>
      <c r="O13" s="3"/>
      <c r="P13" s="3"/>
    </row>
    <row r="14" spans="2:16" ht="15">
      <c r="B14" s="7" t="s">
        <v>98</v>
      </c>
      <c r="C14" s="14">
        <v>-800</v>
      </c>
      <c r="D14" s="11"/>
      <c r="E14" s="11"/>
      <c r="F14" s="11"/>
      <c r="G14" s="14">
        <f>E14+F14-D14</f>
        <v>0</v>
      </c>
      <c r="H14" s="14">
        <v>-800</v>
      </c>
      <c r="I14" s="14">
        <v>-800</v>
      </c>
      <c r="J14" s="14">
        <v>-800</v>
      </c>
      <c r="K14" s="14">
        <v>-800</v>
      </c>
      <c r="L14" s="3"/>
      <c r="M14" s="3"/>
      <c r="N14" s="3"/>
      <c r="O14" s="3"/>
      <c r="P14" s="3"/>
    </row>
    <row r="15" spans="2:16" ht="15">
      <c r="B15" s="7" t="s">
        <v>99</v>
      </c>
      <c r="C15" s="14">
        <v>-700</v>
      </c>
      <c r="D15" s="11"/>
      <c r="E15" s="11"/>
      <c r="F15" s="11"/>
      <c r="G15" s="14">
        <f>E15+F15-D15</f>
        <v>0</v>
      </c>
      <c r="H15" s="14">
        <v>-3470</v>
      </c>
      <c r="I15" s="14">
        <v>-3470</v>
      </c>
      <c r="J15" s="14">
        <v>-3470</v>
      </c>
      <c r="K15" s="14">
        <v>-3470</v>
      </c>
      <c r="L15" s="3"/>
      <c r="M15" s="3"/>
      <c r="N15" s="3"/>
      <c r="O15" s="3"/>
      <c r="P15" s="3"/>
    </row>
    <row r="16" spans="2:16" ht="15">
      <c r="B16" s="6" t="s">
        <v>0</v>
      </c>
      <c r="C16" s="11">
        <f>SUM(C14:C15)</f>
        <v>-1500</v>
      </c>
      <c r="D16" s="11">
        <f aca="true" t="shared" si="3" ref="D16:K16">SUM(D14:D15)</f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>SUM(H14:H15)</f>
        <v>-4270</v>
      </c>
      <c r="I16" s="11">
        <f t="shared" si="3"/>
        <v>-4270</v>
      </c>
      <c r="J16" s="11">
        <f t="shared" si="3"/>
        <v>-4270</v>
      </c>
      <c r="K16" s="11">
        <f t="shared" si="3"/>
        <v>-4270</v>
      </c>
      <c r="L16" s="3"/>
      <c r="M16" s="3"/>
      <c r="N16" s="3"/>
      <c r="O16" s="3"/>
      <c r="P16" s="3"/>
    </row>
    <row r="17" spans="2:16" ht="15">
      <c r="B17" s="6"/>
      <c r="C17" s="11"/>
      <c r="D17" s="11"/>
      <c r="E17" s="11"/>
      <c r="F17" s="11"/>
      <c r="G17" s="11"/>
      <c r="H17" s="11"/>
      <c r="I17" s="11"/>
      <c r="J17" s="11"/>
      <c r="K17" s="11"/>
      <c r="L17" s="3"/>
      <c r="M17" s="3"/>
      <c r="N17" s="3"/>
      <c r="O17" s="3"/>
      <c r="P17" s="3"/>
    </row>
    <row r="18" spans="2:16" ht="15">
      <c r="B18" s="6" t="s">
        <v>74</v>
      </c>
      <c r="C18" s="11">
        <f aca="true" t="shared" si="4" ref="C18:K18">C12+C16</f>
        <v>26600</v>
      </c>
      <c r="D18" s="11">
        <f t="shared" si="4"/>
        <v>5685</v>
      </c>
      <c r="E18" s="11">
        <f t="shared" si="4"/>
        <v>0</v>
      </c>
      <c r="F18" s="11">
        <f t="shared" si="4"/>
        <v>5685</v>
      </c>
      <c r="G18" s="11">
        <f t="shared" si="4"/>
        <v>0</v>
      </c>
      <c r="H18" s="11">
        <f>H12+H16</f>
        <v>23830</v>
      </c>
      <c r="I18" s="11">
        <f t="shared" si="4"/>
        <v>24313</v>
      </c>
      <c r="J18" s="11">
        <f t="shared" si="4"/>
        <v>24810.49</v>
      </c>
      <c r="K18" s="11">
        <f t="shared" si="4"/>
        <v>25322.9047</v>
      </c>
      <c r="L18" s="3"/>
      <c r="M18" s="3"/>
      <c r="N18" s="3"/>
      <c r="O18" s="3"/>
      <c r="P18" s="3"/>
    </row>
    <row r="20" ht="15">
      <c r="B20" s="22" t="s">
        <v>128</v>
      </c>
    </row>
    <row r="21" ht="15">
      <c r="B21" t="s">
        <v>136</v>
      </c>
    </row>
    <row r="22" ht="15">
      <c r="B22" t="s">
        <v>173</v>
      </c>
    </row>
    <row r="23" ht="15">
      <c r="B23" t="s">
        <v>165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Mew</dc:creator>
  <cp:keywords/>
  <dc:description/>
  <cp:lastModifiedBy>Shona Bendix</cp:lastModifiedBy>
  <cp:lastPrinted>2017-05-10T14:17:30Z</cp:lastPrinted>
  <dcterms:created xsi:type="dcterms:W3CDTF">2016-03-24T10:27:23Z</dcterms:created>
  <dcterms:modified xsi:type="dcterms:W3CDTF">2017-08-17T12:51:53Z</dcterms:modified>
  <cp:category/>
  <cp:version/>
  <cp:contentType/>
  <cp:contentStatus/>
</cp:coreProperties>
</file>