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na\Desktop\LOWOB\Agendas\LTC F&amp;G\170908\"/>
    </mc:Choice>
  </mc:AlternateContent>
  <bookViews>
    <workbookView xWindow="0" yWindow="0" windowWidth="20490" windowHeight="7530" firstSheet="17" activeTab="21" xr2:uid="{00000000-000D-0000-FFFF-FFFF00000000}"/>
  </bookViews>
  <sheets>
    <sheet name="Summary Net" sheetId="46" r:id="rId1"/>
    <sheet name="Summary Gross" sheetId="48" r:id="rId2"/>
    <sheet name="Museum" sheetId="26" r:id="rId3"/>
    <sheet name="Caravan Site" sheetId="19" r:id="rId4"/>
    <sheet name="CCTV" sheetId="27" r:id="rId5"/>
    <sheet name="Events" sheetId="28" r:id="rId6"/>
    <sheet name="Marina Theatre" sheetId="29" r:id="rId7"/>
    <sheet name="Open Spaces" sheetId="30" r:id="rId8"/>
    <sheet name="Sparrows Nest" sheetId="33" r:id="rId9"/>
    <sheet name="Belle Vue" sheetId="34" r:id="rId10"/>
    <sheet name="Kensington Gdns" sheetId="35" r:id="rId11"/>
    <sheet name="Play Areas" sheetId="32" r:id="rId12"/>
    <sheet name="Denes Oval" sheetId="36" r:id="rId13"/>
    <sheet name="Normanston Park" sheetId="37" r:id="rId14"/>
    <sheet name="Pakefield St PC" sheetId="38" r:id="rId15"/>
    <sheet name="The Triangle PC" sheetId="39" r:id="rId16"/>
    <sheet name="Kn Gdns PC" sheetId="40" r:id="rId17"/>
    <sheet name="Kirkley Cliff Rd PC" sheetId="42" r:id="rId18"/>
    <sheet name="Low Cemetery PC" sheetId="41" r:id="rId19"/>
    <sheet name="Miscellaneous" sheetId="43" r:id="rId20"/>
    <sheet name="Town Hall" sheetId="44" r:id="rId21"/>
    <sheet name="Administration" sheetId="45" r:id="rId22"/>
    <sheet name="Sheet1" sheetId="47" r:id="rId23"/>
  </sheets>
  <calcPr calcId="171027"/>
</workbook>
</file>

<file path=xl/calcChain.xml><?xml version="1.0" encoding="utf-8"?>
<calcChain xmlns="http://schemas.openxmlformats.org/spreadsheetml/2006/main">
  <c r="M45" i="48" l="1"/>
  <c r="L45" i="48"/>
  <c r="K45" i="48"/>
  <c r="J45" i="48"/>
  <c r="I45" i="48"/>
  <c r="G45" i="48"/>
  <c r="F45" i="48"/>
  <c r="E45" i="48"/>
  <c r="D45" i="48"/>
  <c r="M44" i="48"/>
  <c r="L44" i="48"/>
  <c r="K44" i="48"/>
  <c r="J44" i="48"/>
  <c r="I44" i="48"/>
  <c r="G44" i="48"/>
  <c r="F44" i="48"/>
  <c r="E44" i="48"/>
  <c r="D44" i="48"/>
  <c r="M43" i="48"/>
  <c r="L43" i="48"/>
  <c r="K43" i="48"/>
  <c r="J43" i="48"/>
  <c r="I43" i="48"/>
  <c r="G43" i="48"/>
  <c r="F43" i="48"/>
  <c r="E43" i="48"/>
  <c r="D43" i="48"/>
  <c r="M42" i="48"/>
  <c r="L42" i="48"/>
  <c r="K42" i="48"/>
  <c r="I42" i="48"/>
  <c r="G42" i="48"/>
  <c r="F42" i="48"/>
  <c r="E42" i="48"/>
  <c r="D42" i="48"/>
  <c r="M41" i="48"/>
  <c r="L41" i="48"/>
  <c r="K41" i="48"/>
  <c r="J41" i="48"/>
  <c r="I41" i="48"/>
  <c r="H41" i="48"/>
  <c r="G41" i="48"/>
  <c r="F41" i="48"/>
  <c r="E41" i="48"/>
  <c r="D41" i="48"/>
  <c r="M38" i="48"/>
  <c r="L38" i="48"/>
  <c r="K38" i="48"/>
  <c r="J38" i="48"/>
  <c r="I38" i="48"/>
  <c r="G38" i="48"/>
  <c r="F38" i="48"/>
  <c r="E38" i="48"/>
  <c r="D38" i="48"/>
  <c r="M33" i="48"/>
  <c r="L33" i="48"/>
  <c r="K33" i="48"/>
  <c r="J33" i="48"/>
  <c r="I33" i="48"/>
  <c r="G33" i="48"/>
  <c r="F33" i="48"/>
  <c r="E33" i="48"/>
  <c r="D33" i="48"/>
  <c r="J31" i="48"/>
  <c r="I31" i="48"/>
  <c r="G31" i="48"/>
  <c r="F31" i="48"/>
  <c r="E31" i="48"/>
  <c r="D31" i="48"/>
  <c r="M29" i="48"/>
  <c r="L29" i="48"/>
  <c r="K29" i="48"/>
  <c r="J29" i="48"/>
  <c r="I29" i="48"/>
  <c r="G29" i="48"/>
  <c r="F29" i="48"/>
  <c r="E29" i="48"/>
  <c r="D29" i="48"/>
  <c r="C45" i="48"/>
  <c r="C44" i="48"/>
  <c r="C43" i="48"/>
  <c r="C42" i="48"/>
  <c r="C41" i="48"/>
  <c r="C38" i="48"/>
  <c r="C33" i="48"/>
  <c r="C31" i="48"/>
  <c r="C29" i="48"/>
  <c r="P17" i="48"/>
  <c r="O17" i="48"/>
  <c r="N17" i="48"/>
  <c r="I14" i="48"/>
  <c r="G14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B6" i="48"/>
  <c r="B5" i="48"/>
  <c r="M50" i="45"/>
  <c r="M48" i="48" s="1"/>
  <c r="L50" i="45"/>
  <c r="L48" i="48" s="1"/>
  <c r="K50" i="45"/>
  <c r="K48" i="48" s="1"/>
  <c r="J50" i="45"/>
  <c r="J48" i="48" s="1"/>
  <c r="I50" i="45"/>
  <c r="I48" i="48" s="1"/>
  <c r="H50" i="45"/>
  <c r="H48" i="48" s="1"/>
  <c r="G50" i="45"/>
  <c r="G48" i="48" s="1"/>
  <c r="F50" i="45"/>
  <c r="F48" i="48" s="1"/>
  <c r="E50" i="45"/>
  <c r="E48" i="48" s="1"/>
  <c r="D50" i="45"/>
  <c r="D48" i="48" s="1"/>
  <c r="C50" i="45"/>
  <c r="C48" i="48" s="1"/>
  <c r="M45" i="45"/>
  <c r="L45" i="45"/>
  <c r="K45" i="45"/>
  <c r="J45" i="45"/>
  <c r="I45" i="45"/>
  <c r="G45" i="45"/>
  <c r="F45" i="45"/>
  <c r="E45" i="45"/>
  <c r="D45" i="45"/>
  <c r="C45" i="45"/>
  <c r="H13" i="43"/>
  <c r="H6" i="26" l="1"/>
  <c r="G7" i="43" l="1"/>
  <c r="G6" i="43"/>
  <c r="G5" i="43"/>
  <c r="D7" i="43"/>
  <c r="D6" i="43"/>
  <c r="D5" i="43"/>
  <c r="G10" i="41"/>
  <c r="D10" i="41"/>
  <c r="G10" i="42"/>
  <c r="G11" i="40"/>
  <c r="D11" i="40"/>
  <c r="G9" i="39"/>
  <c r="D9" i="39"/>
  <c r="G10" i="38"/>
  <c r="D10" i="38"/>
  <c r="G10" i="37"/>
  <c r="D10" i="37"/>
  <c r="G12" i="36"/>
  <c r="D12" i="36"/>
  <c r="I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27" i="32" s="1"/>
  <c r="G11" i="35"/>
  <c r="G9" i="34"/>
  <c r="G14" i="33"/>
  <c r="G13" i="33"/>
  <c r="G12" i="33"/>
  <c r="G12" i="30"/>
  <c r="G11" i="30"/>
  <c r="G10" i="30"/>
  <c r="G9" i="30"/>
  <c r="G8" i="30"/>
  <c r="G7" i="30"/>
  <c r="G11" i="27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11" i="35"/>
  <c r="D9" i="34"/>
  <c r="D14" i="33"/>
  <c r="D13" i="33"/>
  <c r="D12" i="33"/>
  <c r="D12" i="30"/>
  <c r="D11" i="30"/>
  <c r="D10" i="30"/>
  <c r="D9" i="30"/>
  <c r="D8" i="30"/>
  <c r="D7" i="30"/>
  <c r="D11" i="27"/>
  <c r="D10" i="42" l="1"/>
  <c r="H44" i="45" l="1"/>
  <c r="H45" i="45" s="1"/>
  <c r="H40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19" i="45"/>
  <c r="H16" i="45"/>
  <c r="H13" i="45"/>
  <c r="H12" i="45"/>
  <c r="H11" i="45"/>
  <c r="H9" i="45"/>
  <c r="H8" i="45"/>
  <c r="H7" i="45"/>
  <c r="H6" i="45"/>
  <c r="H5" i="45"/>
  <c r="H25" i="44"/>
  <c r="H24" i="44"/>
  <c r="H19" i="44"/>
  <c r="H18" i="44"/>
  <c r="H17" i="44"/>
  <c r="H16" i="44"/>
  <c r="H15" i="44"/>
  <c r="H12" i="44"/>
  <c r="H11" i="44"/>
  <c r="H10" i="44"/>
  <c r="H9" i="44"/>
  <c r="H8" i="44"/>
  <c r="H7" i="44"/>
  <c r="H6" i="44"/>
  <c r="H5" i="44"/>
  <c r="H14" i="43"/>
  <c r="H12" i="43"/>
  <c r="H7" i="43"/>
  <c r="H6" i="43"/>
  <c r="H5" i="43"/>
  <c r="H10" i="41"/>
  <c r="H7" i="41"/>
  <c r="H6" i="41"/>
  <c r="H5" i="41"/>
  <c r="H10" i="42"/>
  <c r="H7" i="42"/>
  <c r="H6" i="42"/>
  <c r="H5" i="42"/>
  <c r="H11" i="40"/>
  <c r="H8" i="40"/>
  <c r="H7" i="40"/>
  <c r="H6" i="40"/>
  <c r="H5" i="40"/>
  <c r="H9" i="39"/>
  <c r="H6" i="39"/>
  <c r="H5" i="39"/>
  <c r="H10" i="38"/>
  <c r="H7" i="38"/>
  <c r="H6" i="38"/>
  <c r="H5" i="38"/>
  <c r="H10" i="37"/>
  <c r="H15" i="37"/>
  <c r="H7" i="37"/>
  <c r="H6" i="37"/>
  <c r="H5" i="37"/>
  <c r="H12" i="36"/>
  <c r="H9" i="36"/>
  <c r="H8" i="36"/>
  <c r="H7" i="36"/>
  <c r="H6" i="36"/>
  <c r="H5" i="36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7" i="32"/>
  <c r="H6" i="32"/>
  <c r="H5" i="32"/>
  <c r="H18" i="35"/>
  <c r="H16" i="35"/>
  <c r="H11" i="35"/>
  <c r="H8" i="35"/>
  <c r="H7" i="35"/>
  <c r="H6" i="35"/>
  <c r="H5" i="35"/>
  <c r="H15" i="34"/>
  <c r="H14" i="34"/>
  <c r="H9" i="34"/>
  <c r="H6" i="34"/>
  <c r="H5" i="34"/>
  <c r="H20" i="33"/>
  <c r="H19" i="33"/>
  <c r="H14" i="33"/>
  <c r="H13" i="33"/>
  <c r="H12" i="33"/>
  <c r="H9" i="33"/>
  <c r="H8" i="33"/>
  <c r="H7" i="33"/>
  <c r="H6" i="33"/>
  <c r="H5" i="33"/>
  <c r="H17" i="30"/>
  <c r="H12" i="30"/>
  <c r="H11" i="30"/>
  <c r="H10" i="30"/>
  <c r="H9" i="30"/>
  <c r="H8" i="30"/>
  <c r="H7" i="30"/>
  <c r="H5" i="30"/>
  <c r="H11" i="29"/>
  <c r="H8" i="29"/>
  <c r="H5" i="29"/>
  <c r="H13" i="28"/>
  <c r="H8" i="28"/>
  <c r="H5" i="28"/>
  <c r="H11" i="27"/>
  <c r="H8" i="27"/>
  <c r="H5" i="27"/>
  <c r="H10" i="19"/>
  <c r="H5" i="19"/>
  <c r="H12" i="26"/>
  <c r="H29" i="48" s="1"/>
  <c r="H7" i="26"/>
  <c r="H5" i="26"/>
  <c r="B3" i="45" l="1"/>
  <c r="B3" i="44"/>
  <c r="B3" i="43"/>
  <c r="B3" i="41"/>
  <c r="B3" i="42"/>
  <c r="B3" i="40"/>
  <c r="B3" i="39"/>
  <c r="B3" i="38"/>
  <c r="B3" i="37"/>
  <c r="B3" i="36"/>
  <c r="B3" i="32"/>
  <c r="B3" i="35"/>
  <c r="B3" i="34"/>
  <c r="B3" i="33"/>
  <c r="B3" i="30"/>
  <c r="B3" i="29"/>
  <c r="B3" i="28"/>
  <c r="B3" i="27"/>
  <c r="B3" i="19"/>
  <c r="B3" i="26"/>
  <c r="I14" i="46" l="1"/>
  <c r="G14" i="46"/>
  <c r="I41" i="45"/>
  <c r="G41" i="45"/>
  <c r="H41" i="45"/>
  <c r="I38" i="45"/>
  <c r="G38" i="45"/>
  <c r="I20" i="45"/>
  <c r="H20" i="45"/>
  <c r="G20" i="45"/>
  <c r="I17" i="45"/>
  <c r="G17" i="45"/>
  <c r="H17" i="45"/>
  <c r="I10" i="45"/>
  <c r="I14" i="45" s="1"/>
  <c r="I47" i="45" s="1"/>
  <c r="I24" i="48" s="1"/>
  <c r="G10" i="45"/>
  <c r="G14" i="45" s="1"/>
  <c r="H10" i="45"/>
  <c r="H14" i="45" s="1"/>
  <c r="I26" i="44"/>
  <c r="I47" i="48" s="1"/>
  <c r="I20" i="44"/>
  <c r="I13" i="44"/>
  <c r="G26" i="44"/>
  <c r="G47" i="48" s="1"/>
  <c r="G20" i="44"/>
  <c r="G13" i="44"/>
  <c r="G22" i="44" s="1"/>
  <c r="I15" i="43"/>
  <c r="I46" i="48" s="1"/>
  <c r="H15" i="43"/>
  <c r="H46" i="48" s="1"/>
  <c r="G15" i="43"/>
  <c r="G46" i="48" s="1"/>
  <c r="I8" i="43"/>
  <c r="I10" i="43" s="1"/>
  <c r="I22" i="48" s="1"/>
  <c r="H8" i="43"/>
  <c r="H10" i="43" s="1"/>
  <c r="H22" i="48" s="1"/>
  <c r="G8" i="43"/>
  <c r="G10" i="43" s="1"/>
  <c r="G22" i="48" s="1"/>
  <c r="G12" i="41"/>
  <c r="I8" i="41"/>
  <c r="I12" i="41" s="1"/>
  <c r="H8" i="41"/>
  <c r="H12" i="41" s="1"/>
  <c r="G8" i="41"/>
  <c r="H14" i="41"/>
  <c r="H45" i="48" s="1"/>
  <c r="H12" i="42"/>
  <c r="I8" i="42"/>
  <c r="I12" i="42" s="1"/>
  <c r="H8" i="42"/>
  <c r="G8" i="42"/>
  <c r="G12" i="42" s="1"/>
  <c r="H14" i="42"/>
  <c r="H44" i="48" s="1"/>
  <c r="H15" i="40"/>
  <c r="H43" i="48" s="1"/>
  <c r="I9" i="40"/>
  <c r="I13" i="40" s="1"/>
  <c r="H9" i="40"/>
  <c r="H13" i="40" s="1"/>
  <c r="H19" i="48" s="1"/>
  <c r="G9" i="40"/>
  <c r="G13" i="40" s="1"/>
  <c r="H13" i="39"/>
  <c r="H42" i="48" s="1"/>
  <c r="I7" i="39"/>
  <c r="I11" i="39" s="1"/>
  <c r="H7" i="39"/>
  <c r="G7" i="39"/>
  <c r="G11" i="39" s="1"/>
  <c r="I8" i="38"/>
  <c r="I12" i="38" s="1"/>
  <c r="H8" i="38"/>
  <c r="H12" i="38" s="1"/>
  <c r="G8" i="38"/>
  <c r="G12" i="38" s="1"/>
  <c r="I16" i="37"/>
  <c r="I40" i="48" s="1"/>
  <c r="G16" i="37"/>
  <c r="G40" i="48" s="1"/>
  <c r="G12" i="37"/>
  <c r="G16" i="48" s="1"/>
  <c r="I8" i="37"/>
  <c r="I12" i="37" s="1"/>
  <c r="H8" i="37"/>
  <c r="H12" i="37" s="1"/>
  <c r="H16" i="48" s="1"/>
  <c r="G8" i="37"/>
  <c r="I17" i="36"/>
  <c r="G17" i="36"/>
  <c r="G39" i="48" s="1"/>
  <c r="G14" i="36"/>
  <c r="G15" i="48" s="1"/>
  <c r="I10" i="36"/>
  <c r="I14" i="36" s="1"/>
  <c r="I15" i="48" s="1"/>
  <c r="H10" i="36"/>
  <c r="H14" i="36" s="1"/>
  <c r="H15" i="48" s="1"/>
  <c r="G10" i="36"/>
  <c r="H31" i="32"/>
  <c r="H38" i="48" s="1"/>
  <c r="I19" i="35"/>
  <c r="G19" i="35"/>
  <c r="G37" i="48" s="1"/>
  <c r="I12" i="35"/>
  <c r="I14" i="35" s="1"/>
  <c r="I13" i="48" s="1"/>
  <c r="H12" i="35"/>
  <c r="G12" i="35"/>
  <c r="I9" i="35"/>
  <c r="H9" i="35"/>
  <c r="G9" i="35"/>
  <c r="I16" i="34"/>
  <c r="H16" i="34"/>
  <c r="H36" i="48" s="1"/>
  <c r="G16" i="34"/>
  <c r="I10" i="34"/>
  <c r="H10" i="34"/>
  <c r="G10" i="34"/>
  <c r="I7" i="34"/>
  <c r="H7" i="34"/>
  <c r="G7" i="34"/>
  <c r="I21" i="33"/>
  <c r="I35" i="48" s="1"/>
  <c r="H21" i="33"/>
  <c r="H35" i="48" s="1"/>
  <c r="G21" i="33"/>
  <c r="G35" i="48" s="1"/>
  <c r="I15" i="33"/>
  <c r="H15" i="33"/>
  <c r="G15" i="33"/>
  <c r="G17" i="33" s="1"/>
  <c r="G11" i="48" s="1"/>
  <c r="I10" i="33"/>
  <c r="H10" i="33"/>
  <c r="G10" i="33"/>
  <c r="I18" i="30"/>
  <c r="I34" i="48" s="1"/>
  <c r="H18" i="30"/>
  <c r="H34" i="48" s="1"/>
  <c r="G18" i="30"/>
  <c r="G34" i="48" s="1"/>
  <c r="I13" i="30"/>
  <c r="I15" i="30" s="1"/>
  <c r="I10" i="48" s="1"/>
  <c r="H13" i="30"/>
  <c r="H15" i="30" s="1"/>
  <c r="H10" i="48" s="1"/>
  <c r="G13" i="30"/>
  <c r="G15" i="30" s="1"/>
  <c r="G10" i="48" s="1"/>
  <c r="I9" i="29"/>
  <c r="I6" i="29"/>
  <c r="I13" i="29" s="1"/>
  <c r="G9" i="29"/>
  <c r="G6" i="29"/>
  <c r="H15" i="29"/>
  <c r="H33" i="48" s="1"/>
  <c r="I14" i="28"/>
  <c r="I32" i="48" s="1"/>
  <c r="I9" i="28"/>
  <c r="I6" i="28"/>
  <c r="I11" i="28" s="1"/>
  <c r="G14" i="28"/>
  <c r="G32" i="48" s="1"/>
  <c r="G9" i="28"/>
  <c r="G6" i="28"/>
  <c r="G11" i="28" s="1"/>
  <c r="I13" i="27"/>
  <c r="I9" i="27"/>
  <c r="H9" i="27"/>
  <c r="G9" i="27"/>
  <c r="G13" i="27" s="1"/>
  <c r="H15" i="27"/>
  <c r="H31" i="48" s="1"/>
  <c r="I11" i="19"/>
  <c r="H11" i="19"/>
  <c r="H30" i="48" s="1"/>
  <c r="G11" i="19"/>
  <c r="I6" i="19"/>
  <c r="I8" i="19" s="1"/>
  <c r="I6" i="48" s="1"/>
  <c r="H6" i="19"/>
  <c r="H8" i="19" s="1"/>
  <c r="H6" i="48" s="1"/>
  <c r="G6" i="19"/>
  <c r="G8" i="19" s="1"/>
  <c r="G6" i="48" s="1"/>
  <c r="I8" i="26"/>
  <c r="I10" i="26" s="1"/>
  <c r="H8" i="26"/>
  <c r="H10" i="26" s="1"/>
  <c r="G8" i="26"/>
  <c r="G10" i="26" s="1"/>
  <c r="I15" i="39" l="1"/>
  <c r="I18" i="46" s="1"/>
  <c r="I18" i="48"/>
  <c r="I19" i="48"/>
  <c r="I17" i="40"/>
  <c r="I19" i="46" s="1"/>
  <c r="I20" i="48"/>
  <c r="I16" i="42"/>
  <c r="I20" i="46" s="1"/>
  <c r="G15" i="39"/>
  <c r="G18" i="46" s="1"/>
  <c r="G18" i="48"/>
  <c r="G17" i="40"/>
  <c r="G19" i="46" s="1"/>
  <c r="G19" i="48"/>
  <c r="I16" i="41"/>
  <c r="I21" i="46" s="1"/>
  <c r="I21" i="48"/>
  <c r="G14" i="26"/>
  <c r="G5" i="46" s="1"/>
  <c r="G5" i="48"/>
  <c r="G17" i="27"/>
  <c r="G7" i="46" s="1"/>
  <c r="G7" i="48"/>
  <c r="I18" i="37"/>
  <c r="I16" i="46" s="1"/>
  <c r="I16" i="48"/>
  <c r="G16" i="38"/>
  <c r="G17" i="46" s="1"/>
  <c r="G17" i="48"/>
  <c r="G20" i="48"/>
  <c r="G16" i="42"/>
  <c r="G20" i="46" s="1"/>
  <c r="I14" i="26"/>
  <c r="I5" i="46" s="1"/>
  <c r="I5" i="48"/>
  <c r="I17" i="33"/>
  <c r="I11" i="48" s="1"/>
  <c r="H12" i="34"/>
  <c r="H12" i="48" s="1"/>
  <c r="I18" i="34"/>
  <c r="I12" i="46" s="1"/>
  <c r="I36" i="48"/>
  <c r="G14" i="35"/>
  <c r="G13" i="48" s="1"/>
  <c r="G13" i="19"/>
  <c r="G6" i="46" s="1"/>
  <c r="G30" i="48"/>
  <c r="G50" i="48" s="1"/>
  <c r="I17" i="27"/>
  <c r="I7" i="46" s="1"/>
  <c r="I7" i="48"/>
  <c r="I16" i="28"/>
  <c r="I8" i="46" s="1"/>
  <c r="I8" i="48"/>
  <c r="G13" i="29"/>
  <c r="I12" i="34"/>
  <c r="I12" i="48" s="1"/>
  <c r="H14" i="35"/>
  <c r="H13" i="48" s="1"/>
  <c r="I21" i="35"/>
  <c r="I13" i="46" s="1"/>
  <c r="I37" i="48"/>
  <c r="I22" i="44"/>
  <c r="G16" i="28"/>
  <c r="G8" i="46" s="1"/>
  <c r="G8" i="48"/>
  <c r="G36" i="48"/>
  <c r="I19" i="36"/>
  <c r="I15" i="46" s="1"/>
  <c r="I39" i="48"/>
  <c r="I16" i="38"/>
  <c r="I17" i="46" s="1"/>
  <c r="I17" i="48"/>
  <c r="H16" i="42"/>
  <c r="H20" i="48"/>
  <c r="G16" i="41"/>
  <c r="G21" i="46" s="1"/>
  <c r="G21" i="48"/>
  <c r="G28" i="44"/>
  <c r="G23" i="46" s="1"/>
  <c r="G23" i="48"/>
  <c r="H14" i="26"/>
  <c r="H5" i="48"/>
  <c r="I13" i="19"/>
  <c r="I6" i="46" s="1"/>
  <c r="I30" i="48"/>
  <c r="I50" i="48" s="1"/>
  <c r="I17" i="29"/>
  <c r="I9" i="46" s="1"/>
  <c r="I9" i="48"/>
  <c r="G12" i="34"/>
  <c r="G12" i="48" s="1"/>
  <c r="G18" i="37"/>
  <c r="G16" i="46" s="1"/>
  <c r="H16" i="41"/>
  <c r="H21" i="48"/>
  <c r="H16" i="38"/>
  <c r="H17" i="48"/>
  <c r="H17" i="40"/>
  <c r="H17" i="33"/>
  <c r="H11" i="48" s="1"/>
  <c r="I17" i="43"/>
  <c r="I22" i="46" s="1"/>
  <c r="G17" i="43"/>
  <c r="G22" i="46" s="1"/>
  <c r="G19" i="36"/>
  <c r="G15" i="46" s="1"/>
  <c r="G21" i="35"/>
  <c r="G13" i="46" s="1"/>
  <c r="G23" i="33"/>
  <c r="G11" i="46" s="1"/>
  <c r="G20" i="30"/>
  <c r="G10" i="46" s="1"/>
  <c r="I23" i="33"/>
  <c r="I11" i="46" s="1"/>
  <c r="I20" i="30"/>
  <c r="I10" i="46" s="1"/>
  <c r="H17" i="43"/>
  <c r="H18" i="34"/>
  <c r="H20" i="30"/>
  <c r="H13" i="19"/>
  <c r="G47" i="45"/>
  <c r="G24" i="48" s="1"/>
  <c r="I52" i="45"/>
  <c r="I24" i="46" s="1"/>
  <c r="G52" i="45"/>
  <c r="G24" i="46" s="1"/>
  <c r="H38" i="45"/>
  <c r="H47" i="45" s="1"/>
  <c r="D16" i="36"/>
  <c r="H16" i="36" s="1"/>
  <c r="H17" i="36" s="1"/>
  <c r="H39" i="48" s="1"/>
  <c r="D14" i="37"/>
  <c r="H14" i="37" s="1"/>
  <c r="H16" i="37" s="1"/>
  <c r="H40" i="48" s="1"/>
  <c r="D17" i="35"/>
  <c r="H17" i="35" s="1"/>
  <c r="H19" i="35" s="1"/>
  <c r="H37" i="48" s="1"/>
  <c r="K7" i="36"/>
  <c r="L7" i="36" s="1"/>
  <c r="M7" i="36" s="1"/>
  <c r="K7" i="35"/>
  <c r="L7" i="35" s="1"/>
  <c r="M7" i="35" s="1"/>
  <c r="G18" i="34" l="1"/>
  <c r="G12" i="46" s="1"/>
  <c r="G17" i="29"/>
  <c r="G9" i="46" s="1"/>
  <c r="G9" i="48"/>
  <c r="H21" i="35"/>
  <c r="G26" i="46"/>
  <c r="H19" i="36"/>
  <c r="G26" i="48"/>
  <c r="G52" i="48" s="1"/>
  <c r="H52" i="45"/>
  <c r="H24" i="48"/>
  <c r="H23" i="33"/>
  <c r="H18" i="37"/>
  <c r="I28" i="44"/>
  <c r="I23" i="46" s="1"/>
  <c r="I26" i="46" s="1"/>
  <c r="I23" i="48"/>
  <c r="I26" i="48" s="1"/>
  <c r="I52" i="48" s="1"/>
  <c r="K7" i="43"/>
  <c r="L7" i="43" s="1"/>
  <c r="M7" i="43" s="1"/>
  <c r="K6" i="43"/>
  <c r="L6" i="43" s="1"/>
  <c r="M6" i="43" s="1"/>
  <c r="K5" i="43"/>
  <c r="L5" i="43" s="1"/>
  <c r="M5" i="43" s="1"/>
  <c r="K10" i="41"/>
  <c r="L10" i="41" s="1"/>
  <c r="M10" i="41" s="1"/>
  <c r="K7" i="41"/>
  <c r="L7" i="41" s="1"/>
  <c r="M7" i="41" s="1"/>
  <c r="K6" i="41"/>
  <c r="L6" i="41" s="1"/>
  <c r="M6" i="41" s="1"/>
  <c r="L5" i="41"/>
  <c r="M5" i="41" s="1"/>
  <c r="K5" i="41"/>
  <c r="K10" i="42"/>
  <c r="L10" i="42" s="1"/>
  <c r="M10" i="42" s="1"/>
  <c r="K11" i="40"/>
  <c r="L11" i="40" s="1"/>
  <c r="M11" i="40" s="1"/>
  <c r="K7" i="40"/>
  <c r="L7" i="40" s="1"/>
  <c r="M7" i="40" s="1"/>
  <c r="K6" i="40"/>
  <c r="L6" i="40" s="1"/>
  <c r="M6" i="40" s="1"/>
  <c r="K5" i="40"/>
  <c r="L5" i="40" s="1"/>
  <c r="M5" i="40" s="1"/>
  <c r="K5" i="39"/>
  <c r="L5" i="39" s="1"/>
  <c r="M5" i="39" s="1"/>
  <c r="K10" i="38"/>
  <c r="L10" i="38" s="1"/>
  <c r="M10" i="38" s="1"/>
  <c r="K6" i="38"/>
  <c r="L6" i="38" s="1"/>
  <c r="M6" i="38" s="1"/>
  <c r="K5" i="38"/>
  <c r="L5" i="38" s="1"/>
  <c r="M5" i="38" s="1"/>
  <c r="K10" i="37"/>
  <c r="L10" i="37" s="1"/>
  <c r="M10" i="37" s="1"/>
  <c r="K7" i="37"/>
  <c r="L7" i="37" s="1"/>
  <c r="M7" i="37" s="1"/>
  <c r="K6" i="37"/>
  <c r="L6" i="37" s="1"/>
  <c r="M6" i="37" s="1"/>
  <c r="L5" i="37"/>
  <c r="M5" i="37" s="1"/>
  <c r="K5" i="37"/>
  <c r="K12" i="36"/>
  <c r="L12" i="36" s="1"/>
  <c r="M12" i="36" s="1"/>
  <c r="K9" i="36"/>
  <c r="L9" i="36" s="1"/>
  <c r="M9" i="36" s="1"/>
  <c r="K8" i="36"/>
  <c r="L8" i="36" s="1"/>
  <c r="M8" i="36" s="1"/>
  <c r="K6" i="36"/>
  <c r="L6" i="36" s="1"/>
  <c r="M6" i="36" s="1"/>
  <c r="K5" i="36"/>
  <c r="L5" i="36" s="1"/>
  <c r="M5" i="36" s="1"/>
  <c r="K26" i="32"/>
  <c r="L26" i="32" s="1"/>
  <c r="M26" i="32" s="1"/>
  <c r="K25" i="32"/>
  <c r="L25" i="32" s="1"/>
  <c r="M25" i="32" s="1"/>
  <c r="K24" i="32"/>
  <c r="L24" i="32" s="1"/>
  <c r="M24" i="32" s="1"/>
  <c r="K23" i="32"/>
  <c r="L23" i="32" s="1"/>
  <c r="M23" i="32" s="1"/>
  <c r="K22" i="32"/>
  <c r="L22" i="32" s="1"/>
  <c r="M22" i="32" s="1"/>
  <c r="K21" i="32"/>
  <c r="L21" i="32" s="1"/>
  <c r="M21" i="32" s="1"/>
  <c r="K20" i="32"/>
  <c r="L20" i="32" s="1"/>
  <c r="M20" i="32" s="1"/>
  <c r="K19" i="32"/>
  <c r="L19" i="32" s="1"/>
  <c r="M19" i="32" s="1"/>
  <c r="K18" i="32"/>
  <c r="L18" i="32" s="1"/>
  <c r="M18" i="32" s="1"/>
  <c r="K17" i="32"/>
  <c r="L17" i="32" s="1"/>
  <c r="M17" i="32" s="1"/>
  <c r="K16" i="32"/>
  <c r="L16" i="32" s="1"/>
  <c r="M16" i="32" s="1"/>
  <c r="K15" i="32"/>
  <c r="L15" i="32" s="1"/>
  <c r="M15" i="32" s="1"/>
  <c r="K14" i="32"/>
  <c r="L14" i="32" s="1"/>
  <c r="M14" i="32" s="1"/>
  <c r="K13" i="32"/>
  <c r="L13" i="32" s="1"/>
  <c r="M13" i="32" s="1"/>
  <c r="K12" i="32"/>
  <c r="L12" i="32" s="1"/>
  <c r="M12" i="32" s="1"/>
  <c r="K11" i="32"/>
  <c r="L11" i="32" s="1"/>
  <c r="M11" i="32" s="1"/>
  <c r="K10" i="32"/>
  <c r="L10" i="32" s="1"/>
  <c r="M10" i="32" s="1"/>
  <c r="K5" i="32"/>
  <c r="L5" i="32" s="1"/>
  <c r="M5" i="32" s="1"/>
  <c r="K11" i="35"/>
  <c r="L11" i="35" s="1"/>
  <c r="M11" i="35" s="1"/>
  <c r="K6" i="35"/>
  <c r="L6" i="35" s="1"/>
  <c r="M6" i="35" s="1"/>
  <c r="K5" i="35"/>
  <c r="L5" i="35" s="1"/>
  <c r="M5" i="35" s="1"/>
  <c r="K6" i="34"/>
  <c r="L6" i="34" s="1"/>
  <c r="M6" i="34" s="1"/>
  <c r="K9" i="34"/>
  <c r="L9" i="34" s="1"/>
  <c r="M9" i="34" s="1"/>
  <c r="K14" i="33"/>
  <c r="L14" i="33" s="1"/>
  <c r="M14" i="33" s="1"/>
  <c r="K13" i="33"/>
  <c r="L13" i="33" s="1"/>
  <c r="M13" i="33" s="1"/>
  <c r="K12" i="33"/>
  <c r="L12" i="33" s="1"/>
  <c r="M12" i="33" s="1"/>
  <c r="L6" i="33"/>
  <c r="M6" i="33" s="1"/>
  <c r="K6" i="33"/>
  <c r="K5" i="33"/>
  <c r="L5" i="33" s="1"/>
  <c r="M5" i="33" s="1"/>
  <c r="L12" i="30"/>
  <c r="M12" i="30" s="1"/>
  <c r="L9" i="30"/>
  <c r="M9" i="30" s="1"/>
  <c r="L8" i="30"/>
  <c r="M8" i="30" s="1"/>
  <c r="K12" i="30"/>
  <c r="K11" i="30"/>
  <c r="L11" i="30" s="1"/>
  <c r="M11" i="30" s="1"/>
  <c r="K10" i="30"/>
  <c r="L10" i="30" s="1"/>
  <c r="M10" i="30" s="1"/>
  <c r="K9" i="30"/>
  <c r="K8" i="30"/>
  <c r="K7" i="30"/>
  <c r="L7" i="30" s="1"/>
  <c r="M7" i="30" s="1"/>
  <c r="L11" i="27"/>
  <c r="M11" i="27" s="1"/>
  <c r="K11" i="27"/>
  <c r="D28" i="46" l="1"/>
  <c r="M27" i="32" l="1"/>
  <c r="L27" i="32"/>
  <c r="K27" i="32"/>
  <c r="J27" i="32"/>
  <c r="F27" i="32"/>
  <c r="E27" i="32"/>
  <c r="D27" i="32"/>
  <c r="C27" i="32"/>
  <c r="M41" i="45"/>
  <c r="L41" i="45"/>
  <c r="K41" i="45"/>
  <c r="J41" i="45"/>
  <c r="F41" i="45"/>
  <c r="E41" i="45"/>
  <c r="D41" i="45"/>
  <c r="C41" i="45"/>
  <c r="M38" i="45"/>
  <c r="L38" i="45"/>
  <c r="K38" i="45"/>
  <c r="J38" i="45"/>
  <c r="F38" i="45"/>
  <c r="E38" i="45"/>
  <c r="D38" i="45"/>
  <c r="C38" i="45"/>
  <c r="M20" i="45"/>
  <c r="L20" i="45"/>
  <c r="K20" i="45"/>
  <c r="J20" i="45"/>
  <c r="F20" i="45"/>
  <c r="E20" i="45"/>
  <c r="D20" i="45"/>
  <c r="C20" i="45"/>
  <c r="M17" i="45"/>
  <c r="L17" i="45"/>
  <c r="K17" i="45"/>
  <c r="J17" i="45"/>
  <c r="F17" i="45"/>
  <c r="E17" i="45"/>
  <c r="D17" i="45"/>
  <c r="C17" i="45"/>
  <c r="M10" i="45"/>
  <c r="M12" i="45" s="1"/>
  <c r="L10" i="45"/>
  <c r="L12" i="45" s="1"/>
  <c r="K10" i="45"/>
  <c r="K12" i="45" s="1"/>
  <c r="J10" i="45"/>
  <c r="J12" i="45" s="1"/>
  <c r="F10" i="45"/>
  <c r="F14" i="45" s="1"/>
  <c r="E10" i="45"/>
  <c r="E14" i="45" s="1"/>
  <c r="D10" i="45"/>
  <c r="D14" i="45" s="1"/>
  <c r="C10" i="45"/>
  <c r="C14" i="45" s="1"/>
  <c r="M26" i="44"/>
  <c r="M47" i="48" s="1"/>
  <c r="L26" i="44"/>
  <c r="L47" i="48" s="1"/>
  <c r="K26" i="44"/>
  <c r="K47" i="48" s="1"/>
  <c r="J26" i="44"/>
  <c r="J47" i="48" s="1"/>
  <c r="H26" i="44"/>
  <c r="H47" i="48" s="1"/>
  <c r="F26" i="44"/>
  <c r="F47" i="48" s="1"/>
  <c r="E26" i="44"/>
  <c r="E47" i="48" s="1"/>
  <c r="D26" i="44"/>
  <c r="D47" i="48" s="1"/>
  <c r="C26" i="44"/>
  <c r="C47" i="48" s="1"/>
  <c r="M20" i="44"/>
  <c r="L20" i="44"/>
  <c r="K20" i="44"/>
  <c r="J20" i="44"/>
  <c r="H20" i="44"/>
  <c r="F20" i="44"/>
  <c r="E20" i="44"/>
  <c r="D20" i="44"/>
  <c r="C20" i="44"/>
  <c r="M13" i="44"/>
  <c r="M22" i="44" s="1"/>
  <c r="L13" i="44"/>
  <c r="L22" i="44" s="1"/>
  <c r="K13" i="44"/>
  <c r="F13" i="44"/>
  <c r="E13" i="44"/>
  <c r="D13" i="44"/>
  <c r="D22" i="44" s="1"/>
  <c r="C13" i="44"/>
  <c r="C22" i="44" s="1"/>
  <c r="J7" i="44"/>
  <c r="J13" i="44" s="1"/>
  <c r="J22" i="44" s="1"/>
  <c r="M15" i="43"/>
  <c r="M46" i="48" s="1"/>
  <c r="L15" i="43"/>
  <c r="L46" i="48" s="1"/>
  <c r="K15" i="43"/>
  <c r="K46" i="48" s="1"/>
  <c r="J15" i="43"/>
  <c r="J46" i="48" s="1"/>
  <c r="F15" i="43"/>
  <c r="F46" i="48" s="1"/>
  <c r="E15" i="43"/>
  <c r="E46" i="48" s="1"/>
  <c r="D15" i="43"/>
  <c r="D46" i="48" s="1"/>
  <c r="C15" i="43"/>
  <c r="C46" i="48" s="1"/>
  <c r="M8" i="43"/>
  <c r="M10" i="43" s="1"/>
  <c r="M22" i="48" s="1"/>
  <c r="L8" i="43"/>
  <c r="L10" i="43" s="1"/>
  <c r="K8" i="43"/>
  <c r="K10" i="43" s="1"/>
  <c r="J8" i="43"/>
  <c r="J10" i="43" s="1"/>
  <c r="F8" i="43"/>
  <c r="F10" i="43" s="1"/>
  <c r="E8" i="43"/>
  <c r="E10" i="43" s="1"/>
  <c r="E22" i="48" s="1"/>
  <c r="D8" i="43"/>
  <c r="D10" i="43" s="1"/>
  <c r="D22" i="48" s="1"/>
  <c r="C8" i="43"/>
  <c r="C10" i="43" s="1"/>
  <c r="C22" i="48" s="1"/>
  <c r="M8" i="41"/>
  <c r="M12" i="41" s="1"/>
  <c r="L8" i="41"/>
  <c r="L12" i="41" s="1"/>
  <c r="K8" i="41"/>
  <c r="K12" i="41" s="1"/>
  <c r="J8" i="41"/>
  <c r="J12" i="41" s="1"/>
  <c r="F8" i="41"/>
  <c r="F12" i="41" s="1"/>
  <c r="E8" i="41"/>
  <c r="E12" i="41" s="1"/>
  <c r="D8" i="41"/>
  <c r="D12" i="41" s="1"/>
  <c r="C8" i="41"/>
  <c r="C12" i="41" s="1"/>
  <c r="M8" i="42"/>
  <c r="M12" i="42" s="1"/>
  <c r="L8" i="42"/>
  <c r="L12" i="42" s="1"/>
  <c r="K8" i="42"/>
  <c r="K12" i="42" s="1"/>
  <c r="J8" i="42"/>
  <c r="J12" i="42" s="1"/>
  <c r="F8" i="42"/>
  <c r="F12" i="42" s="1"/>
  <c r="E8" i="42"/>
  <c r="E12" i="42" s="1"/>
  <c r="D8" i="42"/>
  <c r="D12" i="42" s="1"/>
  <c r="C8" i="42"/>
  <c r="C12" i="42" s="1"/>
  <c r="M9" i="40"/>
  <c r="M13" i="40" s="1"/>
  <c r="L9" i="40"/>
  <c r="L13" i="40" s="1"/>
  <c r="K9" i="40"/>
  <c r="K13" i="40" s="1"/>
  <c r="J9" i="40"/>
  <c r="J13" i="40" s="1"/>
  <c r="F9" i="40"/>
  <c r="F13" i="40" s="1"/>
  <c r="E9" i="40"/>
  <c r="E13" i="40" s="1"/>
  <c r="D9" i="40"/>
  <c r="D13" i="40" s="1"/>
  <c r="C9" i="40"/>
  <c r="C13" i="40" s="1"/>
  <c r="J13" i="39"/>
  <c r="J42" i="48" s="1"/>
  <c r="M7" i="39"/>
  <c r="L7" i="39"/>
  <c r="K7" i="39"/>
  <c r="J7" i="39"/>
  <c r="F7" i="39"/>
  <c r="F11" i="39" s="1"/>
  <c r="E7" i="39"/>
  <c r="E11" i="39" s="1"/>
  <c r="D7" i="39"/>
  <c r="D11" i="39" s="1"/>
  <c r="C7" i="39"/>
  <c r="C11" i="39" s="1"/>
  <c r="M8" i="38"/>
  <c r="M12" i="38" s="1"/>
  <c r="L8" i="38"/>
  <c r="L12" i="38" s="1"/>
  <c r="K8" i="38"/>
  <c r="K12" i="38" s="1"/>
  <c r="J8" i="38"/>
  <c r="J12" i="38" s="1"/>
  <c r="F8" i="38"/>
  <c r="F12" i="38" s="1"/>
  <c r="E8" i="38"/>
  <c r="E12" i="38" s="1"/>
  <c r="D8" i="38"/>
  <c r="D12" i="38" s="1"/>
  <c r="C8" i="38"/>
  <c r="C12" i="38" s="1"/>
  <c r="M16" i="37"/>
  <c r="M40" i="48" s="1"/>
  <c r="L16" i="37"/>
  <c r="L40" i="48" s="1"/>
  <c r="K16" i="37"/>
  <c r="K40" i="48" s="1"/>
  <c r="J16" i="37"/>
  <c r="F16" i="37"/>
  <c r="F40" i="48" s="1"/>
  <c r="E16" i="37"/>
  <c r="E40" i="48" s="1"/>
  <c r="D16" i="37"/>
  <c r="D40" i="48" s="1"/>
  <c r="C16" i="37"/>
  <c r="C40" i="48" s="1"/>
  <c r="M8" i="37"/>
  <c r="M12" i="37" s="1"/>
  <c r="L8" i="37"/>
  <c r="L12" i="37" s="1"/>
  <c r="K8" i="37"/>
  <c r="K12" i="37" s="1"/>
  <c r="J8" i="37"/>
  <c r="J12" i="37" s="1"/>
  <c r="J16" i="48" s="1"/>
  <c r="F8" i="37"/>
  <c r="F12" i="37" s="1"/>
  <c r="F16" i="48" s="1"/>
  <c r="E8" i="37"/>
  <c r="E12" i="37" s="1"/>
  <c r="E16" i="48" s="1"/>
  <c r="D8" i="37"/>
  <c r="D12" i="37" s="1"/>
  <c r="D16" i="48" s="1"/>
  <c r="C8" i="37"/>
  <c r="C12" i="37" s="1"/>
  <c r="M17" i="36"/>
  <c r="M39" i="48" s="1"/>
  <c r="L17" i="36"/>
  <c r="L39" i="48" s="1"/>
  <c r="K17" i="36"/>
  <c r="K39" i="48" s="1"/>
  <c r="J17" i="36"/>
  <c r="J39" i="48" s="1"/>
  <c r="F17" i="36"/>
  <c r="F39" i="48" s="1"/>
  <c r="E17" i="36"/>
  <c r="E39" i="48" s="1"/>
  <c r="D17" i="36"/>
  <c r="D39" i="48" s="1"/>
  <c r="C17" i="36"/>
  <c r="C39" i="48" s="1"/>
  <c r="E14" i="36"/>
  <c r="E15" i="48" s="1"/>
  <c r="M10" i="36"/>
  <c r="M14" i="36" s="1"/>
  <c r="L10" i="36"/>
  <c r="L14" i="36" s="1"/>
  <c r="K10" i="36"/>
  <c r="K14" i="36" s="1"/>
  <c r="J10" i="36"/>
  <c r="J14" i="36" s="1"/>
  <c r="F10" i="36"/>
  <c r="F14" i="36" s="1"/>
  <c r="F15" i="48" s="1"/>
  <c r="E10" i="36"/>
  <c r="D10" i="36"/>
  <c r="D14" i="36" s="1"/>
  <c r="D15" i="48" s="1"/>
  <c r="C10" i="36"/>
  <c r="C14" i="36" s="1"/>
  <c r="M8" i="32"/>
  <c r="M29" i="32" s="1"/>
  <c r="L8" i="32"/>
  <c r="L29" i="32" s="1"/>
  <c r="K8" i="32"/>
  <c r="K29" i="32" s="1"/>
  <c r="J8" i="32"/>
  <c r="J29" i="32" s="1"/>
  <c r="H8" i="32"/>
  <c r="F8" i="32"/>
  <c r="E8" i="32"/>
  <c r="E29" i="32" s="1"/>
  <c r="D8" i="32"/>
  <c r="C8" i="32"/>
  <c r="C29" i="32" s="1"/>
  <c r="M19" i="35"/>
  <c r="M37" i="48" s="1"/>
  <c r="L19" i="35"/>
  <c r="L37" i="48" s="1"/>
  <c r="K19" i="35"/>
  <c r="K37" i="48" s="1"/>
  <c r="J19" i="35"/>
  <c r="J37" i="48" s="1"/>
  <c r="F19" i="35"/>
  <c r="F37" i="48" s="1"/>
  <c r="E19" i="35"/>
  <c r="E37" i="48" s="1"/>
  <c r="D19" i="35"/>
  <c r="D37" i="48" s="1"/>
  <c r="C19" i="35"/>
  <c r="C37" i="48" s="1"/>
  <c r="M12" i="35"/>
  <c r="L12" i="35"/>
  <c r="K12" i="35"/>
  <c r="J12" i="35"/>
  <c r="F12" i="35"/>
  <c r="E12" i="35"/>
  <c r="D12" i="35"/>
  <c r="C12" i="35"/>
  <c r="M9" i="35"/>
  <c r="L9" i="35"/>
  <c r="K9" i="35"/>
  <c r="J9" i="35"/>
  <c r="J14" i="35" s="1"/>
  <c r="F9" i="35"/>
  <c r="E9" i="35"/>
  <c r="D9" i="35"/>
  <c r="C9" i="35"/>
  <c r="M16" i="34"/>
  <c r="M36" i="48" s="1"/>
  <c r="L16" i="34"/>
  <c r="L36" i="48" s="1"/>
  <c r="K16" i="34"/>
  <c r="K36" i="48" s="1"/>
  <c r="J16" i="34"/>
  <c r="J36" i="48" s="1"/>
  <c r="F16" i="34"/>
  <c r="F36" i="48" s="1"/>
  <c r="E16" i="34"/>
  <c r="E36" i="48" s="1"/>
  <c r="D16" i="34"/>
  <c r="D36" i="48" s="1"/>
  <c r="C16" i="34"/>
  <c r="C36" i="48" s="1"/>
  <c r="M10" i="34"/>
  <c r="L10" i="34"/>
  <c r="K10" i="34"/>
  <c r="J10" i="34"/>
  <c r="F10" i="34"/>
  <c r="E10" i="34"/>
  <c r="D10" i="34"/>
  <c r="C10" i="34"/>
  <c r="M7" i="34"/>
  <c r="L7" i="34"/>
  <c r="L12" i="34" s="1"/>
  <c r="K7" i="34"/>
  <c r="J7" i="34"/>
  <c r="J12" i="34" s="1"/>
  <c r="F7" i="34"/>
  <c r="E7" i="34"/>
  <c r="D7" i="34"/>
  <c r="C7" i="34"/>
  <c r="M21" i="33"/>
  <c r="M35" i="48" s="1"/>
  <c r="L21" i="33"/>
  <c r="L35" i="48" s="1"/>
  <c r="K21" i="33"/>
  <c r="K35" i="48" s="1"/>
  <c r="J21" i="33"/>
  <c r="J35" i="48" s="1"/>
  <c r="F21" i="33"/>
  <c r="F35" i="48" s="1"/>
  <c r="E21" i="33"/>
  <c r="E35" i="48" s="1"/>
  <c r="D21" i="33"/>
  <c r="D35" i="48" s="1"/>
  <c r="C21" i="33"/>
  <c r="C35" i="48" s="1"/>
  <c r="M15" i="33"/>
  <c r="L15" i="33"/>
  <c r="K15" i="33"/>
  <c r="J15" i="33"/>
  <c r="F15" i="33"/>
  <c r="E15" i="33"/>
  <c r="D15" i="33"/>
  <c r="C15" i="33"/>
  <c r="M10" i="33"/>
  <c r="L10" i="33"/>
  <c r="K10" i="33"/>
  <c r="J10" i="33"/>
  <c r="J17" i="33" s="1"/>
  <c r="F10" i="33"/>
  <c r="E10" i="33"/>
  <c r="D10" i="33"/>
  <c r="C10" i="33"/>
  <c r="C17" i="33" s="1"/>
  <c r="F18" i="30"/>
  <c r="F34" i="48" s="1"/>
  <c r="E18" i="30"/>
  <c r="E34" i="48" s="1"/>
  <c r="D18" i="30"/>
  <c r="D34" i="48" s="1"/>
  <c r="C18" i="30"/>
  <c r="C34" i="48" s="1"/>
  <c r="M17" i="30"/>
  <c r="M18" i="30" s="1"/>
  <c r="M34" i="48" s="1"/>
  <c r="L17" i="30"/>
  <c r="L18" i="30" s="1"/>
  <c r="L34" i="48" s="1"/>
  <c r="K17" i="30"/>
  <c r="K18" i="30" s="1"/>
  <c r="K34" i="48" s="1"/>
  <c r="J17" i="30"/>
  <c r="J18" i="30" s="1"/>
  <c r="J34" i="48" s="1"/>
  <c r="M13" i="30"/>
  <c r="M15" i="30" s="1"/>
  <c r="L13" i="30"/>
  <c r="L15" i="30" s="1"/>
  <c r="K13" i="30"/>
  <c r="K15" i="30" s="1"/>
  <c r="J13" i="30"/>
  <c r="J15" i="30" s="1"/>
  <c r="F13" i="30"/>
  <c r="F15" i="30" s="1"/>
  <c r="E13" i="30"/>
  <c r="E15" i="30" s="1"/>
  <c r="D13" i="30"/>
  <c r="D15" i="30" s="1"/>
  <c r="C13" i="30"/>
  <c r="C15" i="30" s="1"/>
  <c r="M9" i="29"/>
  <c r="L9" i="29"/>
  <c r="K9" i="29"/>
  <c r="J9" i="29"/>
  <c r="F9" i="29"/>
  <c r="E9" i="29"/>
  <c r="D9" i="29"/>
  <c r="C9" i="29"/>
  <c r="H9" i="29"/>
  <c r="M6" i="29"/>
  <c r="L6" i="29"/>
  <c r="K6" i="29"/>
  <c r="K13" i="29" s="1"/>
  <c r="J6" i="29"/>
  <c r="J13" i="29" s="1"/>
  <c r="H6" i="29"/>
  <c r="F6" i="29"/>
  <c r="E6" i="29"/>
  <c r="E13" i="29" s="1"/>
  <c r="D6" i="29"/>
  <c r="D13" i="29" s="1"/>
  <c r="C6" i="29"/>
  <c r="M14" i="28"/>
  <c r="M32" i="48" s="1"/>
  <c r="L14" i="28"/>
  <c r="L32" i="48" s="1"/>
  <c r="K14" i="28"/>
  <c r="K32" i="48" s="1"/>
  <c r="J14" i="28"/>
  <c r="J32" i="48" s="1"/>
  <c r="H14" i="28"/>
  <c r="H32" i="48" s="1"/>
  <c r="H50" i="48" s="1"/>
  <c r="F14" i="28"/>
  <c r="F32" i="48" s="1"/>
  <c r="E14" i="28"/>
  <c r="E32" i="48" s="1"/>
  <c r="D14" i="28"/>
  <c r="D32" i="48" s="1"/>
  <c r="C14" i="28"/>
  <c r="C32" i="48" s="1"/>
  <c r="M9" i="28"/>
  <c r="L9" i="28"/>
  <c r="L11" i="28" s="1"/>
  <c r="K9" i="28"/>
  <c r="J9" i="28"/>
  <c r="F9" i="28"/>
  <c r="E9" i="28"/>
  <c r="D9" i="28"/>
  <c r="C9" i="28"/>
  <c r="H9" i="28"/>
  <c r="M6" i="28"/>
  <c r="M11" i="28" s="1"/>
  <c r="L6" i="28"/>
  <c r="K6" i="28"/>
  <c r="K11" i="28" s="1"/>
  <c r="J6" i="28"/>
  <c r="J11" i="28" s="1"/>
  <c r="H6" i="28"/>
  <c r="F6" i="28"/>
  <c r="F11" i="28" s="1"/>
  <c r="E6" i="28"/>
  <c r="E11" i="28" s="1"/>
  <c r="D6" i="28"/>
  <c r="C6" i="28"/>
  <c r="C11" i="28" s="1"/>
  <c r="K15" i="27"/>
  <c r="M9" i="27"/>
  <c r="L9" i="27"/>
  <c r="K9" i="27"/>
  <c r="J9" i="27"/>
  <c r="F9" i="27"/>
  <c r="E9" i="27"/>
  <c r="D9" i="27"/>
  <c r="C9" i="27"/>
  <c r="M6" i="27"/>
  <c r="L6" i="27"/>
  <c r="L13" i="27" s="1"/>
  <c r="L7" i="48" s="1"/>
  <c r="K6" i="27"/>
  <c r="K13" i="27" s="1"/>
  <c r="K7" i="48" s="1"/>
  <c r="J6" i="27"/>
  <c r="J13" i="27" s="1"/>
  <c r="F6" i="27"/>
  <c r="E6" i="27"/>
  <c r="D6" i="27"/>
  <c r="D13" i="27" s="1"/>
  <c r="C6" i="27"/>
  <c r="H6" i="27"/>
  <c r="M11" i="19"/>
  <c r="M30" i="48" s="1"/>
  <c r="L11" i="19"/>
  <c r="L30" i="48" s="1"/>
  <c r="K11" i="19"/>
  <c r="K30" i="48" s="1"/>
  <c r="J11" i="19"/>
  <c r="J30" i="48" s="1"/>
  <c r="F11" i="19"/>
  <c r="F30" i="48" s="1"/>
  <c r="E11" i="19"/>
  <c r="E30" i="48" s="1"/>
  <c r="E50" i="48" s="1"/>
  <c r="D11" i="19"/>
  <c r="D30" i="48" s="1"/>
  <c r="C11" i="19"/>
  <c r="C30" i="48" s="1"/>
  <c r="C50" i="48" s="1"/>
  <c r="K8" i="19"/>
  <c r="K6" i="48" s="1"/>
  <c r="H6" i="46"/>
  <c r="M6" i="19"/>
  <c r="M8" i="19" s="1"/>
  <c r="L6" i="19"/>
  <c r="L8" i="19" s="1"/>
  <c r="K6" i="19"/>
  <c r="J6" i="19"/>
  <c r="J8" i="19" s="1"/>
  <c r="F6" i="19"/>
  <c r="F8" i="19" s="1"/>
  <c r="E6" i="19"/>
  <c r="E8" i="19" s="1"/>
  <c r="D6" i="19"/>
  <c r="D8" i="19" s="1"/>
  <c r="C6" i="19"/>
  <c r="C8" i="19" s="1"/>
  <c r="F10" i="26"/>
  <c r="F5" i="48" s="1"/>
  <c r="M8" i="26"/>
  <c r="M10" i="26" s="1"/>
  <c r="L8" i="26"/>
  <c r="L10" i="26" s="1"/>
  <c r="K8" i="26"/>
  <c r="K10" i="26" s="1"/>
  <c r="J8" i="26"/>
  <c r="J10" i="26" s="1"/>
  <c r="H5" i="46"/>
  <c r="F8" i="26"/>
  <c r="E8" i="26"/>
  <c r="E10" i="26" s="1"/>
  <c r="D8" i="26"/>
  <c r="D10" i="26" s="1"/>
  <c r="C8" i="26"/>
  <c r="C10" i="26" s="1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B9" i="46"/>
  <c r="B8" i="46"/>
  <c r="B7" i="46"/>
  <c r="B6" i="46"/>
  <c r="B5" i="46"/>
  <c r="E6" i="48" l="1"/>
  <c r="E13" i="19"/>
  <c r="E6" i="46" s="1"/>
  <c r="L6" i="48"/>
  <c r="L13" i="19"/>
  <c r="L6" i="46" s="1"/>
  <c r="E16" i="28"/>
  <c r="E8" i="46" s="1"/>
  <c r="E8" i="48"/>
  <c r="M16" i="38"/>
  <c r="M17" i="46" s="1"/>
  <c r="M17" i="48"/>
  <c r="L28" i="44"/>
  <c r="L23" i="46" s="1"/>
  <c r="L23" i="48"/>
  <c r="D6" i="48"/>
  <c r="D13" i="19"/>
  <c r="D6" i="46" s="1"/>
  <c r="F6" i="48"/>
  <c r="F13" i="19"/>
  <c r="F6" i="46" s="1"/>
  <c r="M6" i="48"/>
  <c r="M13" i="19"/>
  <c r="M6" i="46" s="1"/>
  <c r="E20" i="30"/>
  <c r="E10" i="46" s="1"/>
  <c r="E10" i="48"/>
  <c r="C16" i="38"/>
  <c r="C17" i="46" s="1"/>
  <c r="C17" i="48"/>
  <c r="C6" i="48"/>
  <c r="C13" i="19"/>
  <c r="C6" i="46" s="1"/>
  <c r="J6" i="48"/>
  <c r="J13" i="19"/>
  <c r="J6" i="46" s="1"/>
  <c r="J17" i="29"/>
  <c r="J9" i="46" s="1"/>
  <c r="J9" i="48"/>
  <c r="J20" i="48"/>
  <c r="J16" i="42"/>
  <c r="J20" i="46" s="1"/>
  <c r="J22" i="48"/>
  <c r="J17" i="43"/>
  <c r="J22" i="46" s="1"/>
  <c r="J23" i="48"/>
  <c r="J28" i="44"/>
  <c r="J23" i="46" s="1"/>
  <c r="J16" i="28"/>
  <c r="J8" i="46" s="1"/>
  <c r="J8" i="48"/>
  <c r="K17" i="29"/>
  <c r="K9" i="46" s="1"/>
  <c r="K9" i="48"/>
  <c r="C10" i="48"/>
  <c r="C20" i="30"/>
  <c r="C10" i="46" s="1"/>
  <c r="J10" i="48"/>
  <c r="J20" i="30"/>
  <c r="J10" i="46" s="1"/>
  <c r="C11" i="48"/>
  <c r="C23" i="33"/>
  <c r="C11" i="46" s="1"/>
  <c r="J12" i="48"/>
  <c r="J18" i="34"/>
  <c r="J12" i="46" s="1"/>
  <c r="C14" i="48"/>
  <c r="C33" i="32"/>
  <c r="C14" i="46" s="1"/>
  <c r="K16" i="42"/>
  <c r="K20" i="46" s="1"/>
  <c r="K20" i="48"/>
  <c r="D14" i="26"/>
  <c r="D5" i="46" s="1"/>
  <c r="D5" i="48"/>
  <c r="J14" i="26"/>
  <c r="J5" i="46" s="1"/>
  <c r="J5" i="48"/>
  <c r="K13" i="19"/>
  <c r="K6" i="46" s="1"/>
  <c r="J17" i="27"/>
  <c r="J7" i="46" s="1"/>
  <c r="J7" i="48"/>
  <c r="K16" i="28"/>
  <c r="K8" i="46" s="1"/>
  <c r="K8" i="48"/>
  <c r="D17" i="29"/>
  <c r="D9" i="46" s="1"/>
  <c r="D9" i="48"/>
  <c r="D20" i="30"/>
  <c r="D10" i="46" s="1"/>
  <c r="D10" i="48"/>
  <c r="K20" i="30"/>
  <c r="K10" i="46" s="1"/>
  <c r="K10" i="48"/>
  <c r="J23" i="33"/>
  <c r="J11" i="46" s="1"/>
  <c r="J11" i="48"/>
  <c r="L18" i="34"/>
  <c r="L12" i="46" s="1"/>
  <c r="L12" i="48"/>
  <c r="J21" i="35"/>
  <c r="J13" i="46" s="1"/>
  <c r="J13" i="48"/>
  <c r="C14" i="35"/>
  <c r="M33" i="32"/>
  <c r="M14" i="46" s="1"/>
  <c r="M14" i="48"/>
  <c r="K19" i="36"/>
  <c r="K15" i="46" s="1"/>
  <c r="K15" i="48"/>
  <c r="C18" i="37"/>
  <c r="C16" i="46" s="1"/>
  <c r="C16" i="48"/>
  <c r="D15" i="39"/>
  <c r="D18" i="46" s="1"/>
  <c r="D18" i="48"/>
  <c r="C17" i="40"/>
  <c r="C19" i="46" s="1"/>
  <c r="C19" i="48"/>
  <c r="J17" i="40"/>
  <c r="J19" i="46" s="1"/>
  <c r="J19" i="48"/>
  <c r="C16" i="42"/>
  <c r="C20" i="46" s="1"/>
  <c r="C20" i="48"/>
  <c r="K16" i="41"/>
  <c r="K21" i="46" s="1"/>
  <c r="K21" i="48"/>
  <c r="K17" i="43"/>
  <c r="K22" i="46" s="1"/>
  <c r="K22" i="48"/>
  <c r="D28" i="44"/>
  <c r="D23" i="46" s="1"/>
  <c r="D23" i="48"/>
  <c r="E14" i="26"/>
  <c r="E5" i="46" s="1"/>
  <c r="E5" i="48"/>
  <c r="K14" i="26"/>
  <c r="K5" i="46" s="1"/>
  <c r="K5" i="48"/>
  <c r="F14" i="26"/>
  <c r="F5" i="46" s="1"/>
  <c r="D17" i="27"/>
  <c r="D7" i="46" s="1"/>
  <c r="D7" i="48"/>
  <c r="L15" i="27"/>
  <c r="K31" i="48"/>
  <c r="K50" i="48" s="1"/>
  <c r="F16" i="28"/>
  <c r="F8" i="46" s="1"/>
  <c r="F8" i="48"/>
  <c r="E17" i="29"/>
  <c r="E9" i="46" s="1"/>
  <c r="E9" i="48"/>
  <c r="L20" i="30"/>
  <c r="L10" i="46" s="1"/>
  <c r="L10" i="48"/>
  <c r="J33" i="32"/>
  <c r="J14" i="46" s="1"/>
  <c r="J14" i="48"/>
  <c r="L19" i="36"/>
  <c r="L15" i="46" s="1"/>
  <c r="L15" i="48"/>
  <c r="K18" i="37"/>
  <c r="K16" i="46" s="1"/>
  <c r="K16" i="48"/>
  <c r="J18" i="37"/>
  <c r="J16" i="46" s="1"/>
  <c r="J40" i="48"/>
  <c r="J16" i="38"/>
  <c r="J17" i="46" s="1"/>
  <c r="J17" i="48"/>
  <c r="E15" i="39"/>
  <c r="E18" i="46" s="1"/>
  <c r="E18" i="48"/>
  <c r="K17" i="40"/>
  <c r="K19" i="46" s="1"/>
  <c r="K19" i="48"/>
  <c r="D16" i="42"/>
  <c r="D20" i="46" s="1"/>
  <c r="D20" i="48"/>
  <c r="L16" i="41"/>
  <c r="L21" i="46" s="1"/>
  <c r="L21" i="48"/>
  <c r="L17" i="43"/>
  <c r="L22" i="46" s="1"/>
  <c r="L22" i="48"/>
  <c r="K22" i="44"/>
  <c r="L14" i="26"/>
  <c r="L5" i="46" s="1"/>
  <c r="L5" i="48"/>
  <c r="C16" i="28"/>
  <c r="C8" i="46" s="1"/>
  <c r="C8" i="48"/>
  <c r="M16" i="28"/>
  <c r="M8" i="46" s="1"/>
  <c r="M8" i="48"/>
  <c r="L16" i="28"/>
  <c r="L8" i="46" s="1"/>
  <c r="L8" i="48"/>
  <c r="F13" i="29"/>
  <c r="F20" i="30"/>
  <c r="F10" i="46" s="1"/>
  <c r="F10" i="48"/>
  <c r="M20" i="30"/>
  <c r="M10" i="46" s="1"/>
  <c r="M10" i="48"/>
  <c r="D50" i="48"/>
  <c r="C12" i="34"/>
  <c r="E33" i="32"/>
  <c r="E14" i="46" s="1"/>
  <c r="E14" i="48"/>
  <c r="K33" i="32"/>
  <c r="K14" i="46" s="1"/>
  <c r="K14" i="48"/>
  <c r="M19" i="36"/>
  <c r="M15" i="46" s="1"/>
  <c r="M15" i="48"/>
  <c r="L18" i="37"/>
  <c r="L16" i="46" s="1"/>
  <c r="L16" i="48"/>
  <c r="K16" i="38"/>
  <c r="K17" i="46" s="1"/>
  <c r="K17" i="48"/>
  <c r="F15" i="39"/>
  <c r="F18" i="46" s="1"/>
  <c r="F18" i="48"/>
  <c r="L17" i="40"/>
  <c r="L19" i="46" s="1"/>
  <c r="L19" i="48"/>
  <c r="E16" i="42"/>
  <c r="E20" i="46" s="1"/>
  <c r="E20" i="48"/>
  <c r="L16" i="42"/>
  <c r="L20" i="46" s="1"/>
  <c r="L20" i="48"/>
  <c r="M16" i="41"/>
  <c r="M21" i="46" s="1"/>
  <c r="M21" i="48"/>
  <c r="F17" i="43"/>
  <c r="F22" i="46" s="1"/>
  <c r="F22" i="48"/>
  <c r="M28" i="44"/>
  <c r="M23" i="46" s="1"/>
  <c r="M23" i="48"/>
  <c r="C14" i="26"/>
  <c r="C5" i="46" s="1"/>
  <c r="C5" i="48"/>
  <c r="M14" i="26"/>
  <c r="M5" i="46" s="1"/>
  <c r="M5" i="48"/>
  <c r="J50" i="48"/>
  <c r="L13" i="29"/>
  <c r="L33" i="32"/>
  <c r="L14" i="46" s="1"/>
  <c r="L14" i="48"/>
  <c r="C19" i="36"/>
  <c r="C15" i="46" s="1"/>
  <c r="C15" i="48"/>
  <c r="J19" i="36"/>
  <c r="J15" i="46" s="1"/>
  <c r="J15" i="48"/>
  <c r="M18" i="37"/>
  <c r="M16" i="46" s="1"/>
  <c r="M16" i="48"/>
  <c r="E16" i="38"/>
  <c r="E17" i="46" s="1"/>
  <c r="E17" i="48"/>
  <c r="L16" i="38"/>
  <c r="L17" i="46" s="1"/>
  <c r="L17" i="48"/>
  <c r="C15" i="39"/>
  <c r="C18" i="46" s="1"/>
  <c r="C18" i="48"/>
  <c r="F17" i="40"/>
  <c r="F19" i="46" s="1"/>
  <c r="F19" i="48"/>
  <c r="M17" i="40"/>
  <c r="M19" i="46" s="1"/>
  <c r="M19" i="48"/>
  <c r="F16" i="42"/>
  <c r="F20" i="46" s="1"/>
  <c r="F20" i="48"/>
  <c r="M16" i="42"/>
  <c r="M20" i="46" s="1"/>
  <c r="M20" i="48"/>
  <c r="C16" i="41"/>
  <c r="C21" i="46" s="1"/>
  <c r="C21" i="48"/>
  <c r="J16" i="41"/>
  <c r="J21" i="46" s="1"/>
  <c r="J21" i="48"/>
  <c r="C28" i="44"/>
  <c r="C23" i="46" s="1"/>
  <c r="C23" i="48"/>
  <c r="F50" i="48"/>
  <c r="E16" i="41"/>
  <c r="E21" i="46" s="1"/>
  <c r="E21" i="48"/>
  <c r="D17" i="40"/>
  <c r="D19" i="46" s="1"/>
  <c r="D19" i="48"/>
  <c r="E17" i="40"/>
  <c r="E19" i="46" s="1"/>
  <c r="E19" i="48"/>
  <c r="D16" i="41"/>
  <c r="D21" i="46" s="1"/>
  <c r="D21" i="48"/>
  <c r="F16" i="41"/>
  <c r="F21" i="46" s="1"/>
  <c r="F21" i="48"/>
  <c r="D16" i="38"/>
  <c r="D17" i="46" s="1"/>
  <c r="D17" i="48"/>
  <c r="F16" i="38"/>
  <c r="F17" i="46" s="1"/>
  <c r="F17" i="48"/>
  <c r="M17" i="43"/>
  <c r="M22" i="46" s="1"/>
  <c r="E17" i="43"/>
  <c r="E22" i="46" s="1"/>
  <c r="C17" i="43"/>
  <c r="C22" i="46" s="1"/>
  <c r="D17" i="43"/>
  <c r="D22" i="46" s="1"/>
  <c r="E18" i="37"/>
  <c r="E16" i="46" s="1"/>
  <c r="E19" i="36"/>
  <c r="E15" i="46" s="1"/>
  <c r="E13" i="27"/>
  <c r="D29" i="32"/>
  <c r="E14" i="35"/>
  <c r="E47" i="45"/>
  <c r="C47" i="45"/>
  <c r="D47" i="45"/>
  <c r="H22" i="46"/>
  <c r="H20" i="46"/>
  <c r="K17" i="27"/>
  <c r="K7" i="46" s="1"/>
  <c r="L17" i="27"/>
  <c r="L7" i="46" s="1"/>
  <c r="J14" i="45"/>
  <c r="J47" i="45" s="1"/>
  <c r="H24" i="46"/>
  <c r="K14" i="45"/>
  <c r="K47" i="45" s="1"/>
  <c r="L14" i="45"/>
  <c r="L47" i="45" s="1"/>
  <c r="M14" i="45"/>
  <c r="M47" i="45" s="1"/>
  <c r="F47" i="45"/>
  <c r="E22" i="44"/>
  <c r="F22" i="44"/>
  <c r="F29" i="32"/>
  <c r="L14" i="35"/>
  <c r="M14" i="35"/>
  <c r="K14" i="35"/>
  <c r="F14" i="35"/>
  <c r="M12" i="34"/>
  <c r="D12" i="34"/>
  <c r="E12" i="34"/>
  <c r="F12" i="34"/>
  <c r="H12" i="46"/>
  <c r="E17" i="33"/>
  <c r="F17" i="33"/>
  <c r="M13" i="27"/>
  <c r="C13" i="27"/>
  <c r="F13" i="27"/>
  <c r="M13" i="29"/>
  <c r="C13" i="29"/>
  <c r="H16" i="46"/>
  <c r="D17" i="33"/>
  <c r="H21" i="46"/>
  <c r="H11" i="39"/>
  <c r="H18" i="48" s="1"/>
  <c r="K9" i="39"/>
  <c r="L9" i="39" s="1"/>
  <c r="M9" i="39" s="1"/>
  <c r="M11" i="39" s="1"/>
  <c r="J11" i="39"/>
  <c r="H27" i="32"/>
  <c r="H29" i="32" s="1"/>
  <c r="D14" i="35"/>
  <c r="K12" i="34"/>
  <c r="H11" i="46"/>
  <c r="L17" i="33"/>
  <c r="K17" i="33"/>
  <c r="M17" i="33"/>
  <c r="H10" i="46"/>
  <c r="H13" i="27"/>
  <c r="H13" i="44"/>
  <c r="H22" i="44" s="1"/>
  <c r="D18" i="37"/>
  <c r="D16" i="46" s="1"/>
  <c r="F18" i="37"/>
  <c r="F16" i="46" s="1"/>
  <c r="H15" i="46"/>
  <c r="D19" i="36"/>
  <c r="D15" i="46" s="1"/>
  <c r="F19" i="36"/>
  <c r="F15" i="46" s="1"/>
  <c r="H17" i="46"/>
  <c r="H19" i="46"/>
  <c r="D11" i="28"/>
  <c r="H11" i="28"/>
  <c r="H13" i="29"/>
  <c r="M52" i="45" l="1"/>
  <c r="M24" i="46" s="1"/>
  <c r="M24" i="48"/>
  <c r="H28" i="44"/>
  <c r="H23" i="46" s="1"/>
  <c r="H23" i="48"/>
  <c r="M15" i="39"/>
  <c r="M18" i="46" s="1"/>
  <c r="M18" i="48"/>
  <c r="C17" i="27"/>
  <c r="C7" i="46" s="1"/>
  <c r="C7" i="48"/>
  <c r="M18" i="34"/>
  <c r="M12" i="46" s="1"/>
  <c r="M12" i="48"/>
  <c r="L21" i="35"/>
  <c r="L13" i="46" s="1"/>
  <c r="L13" i="48"/>
  <c r="F52" i="45"/>
  <c r="F24" i="46" s="1"/>
  <c r="F24" i="48"/>
  <c r="C52" i="45"/>
  <c r="C24" i="46" s="1"/>
  <c r="C24" i="48"/>
  <c r="E17" i="27"/>
  <c r="E7" i="46" s="1"/>
  <c r="E7" i="48"/>
  <c r="C18" i="34"/>
  <c r="C12" i="46" s="1"/>
  <c r="C12" i="48"/>
  <c r="K28" i="44"/>
  <c r="K23" i="46" s="1"/>
  <c r="K23" i="48"/>
  <c r="M15" i="27"/>
  <c r="M31" i="48" s="1"/>
  <c r="M50" i="48" s="1"/>
  <c r="L31" i="48"/>
  <c r="L50" i="48" s="1"/>
  <c r="K23" i="33"/>
  <c r="K11" i="46" s="1"/>
  <c r="K11" i="48"/>
  <c r="H17" i="29"/>
  <c r="H9" i="46" s="1"/>
  <c r="H9" i="48"/>
  <c r="H17" i="27"/>
  <c r="H7" i="46" s="1"/>
  <c r="H7" i="48"/>
  <c r="L23" i="33"/>
  <c r="L11" i="46" s="1"/>
  <c r="L11" i="48"/>
  <c r="M17" i="27"/>
  <c r="M7" i="46" s="1"/>
  <c r="M7" i="48"/>
  <c r="M26" i="48" s="1"/>
  <c r="F33" i="32"/>
  <c r="F14" i="46" s="1"/>
  <c r="F14" i="48"/>
  <c r="J52" i="45"/>
  <c r="J24" i="46" s="1"/>
  <c r="J24" i="48"/>
  <c r="E52" i="45"/>
  <c r="E24" i="46" s="1"/>
  <c r="E24" i="48"/>
  <c r="C21" i="35"/>
  <c r="C13" i="46" s="1"/>
  <c r="C13" i="48"/>
  <c r="H33" i="32"/>
  <c r="H14" i="46" s="1"/>
  <c r="H14" i="48"/>
  <c r="C17" i="29"/>
  <c r="C9" i="46" s="1"/>
  <c r="C9" i="48"/>
  <c r="F18" i="34"/>
  <c r="F12" i="46" s="1"/>
  <c r="F12" i="48"/>
  <c r="K11" i="39"/>
  <c r="M17" i="29"/>
  <c r="M9" i="46" s="1"/>
  <c r="M9" i="48"/>
  <c r="F23" i="33"/>
  <c r="F11" i="46" s="1"/>
  <c r="F11" i="48"/>
  <c r="E18" i="34"/>
  <c r="E12" i="46" s="1"/>
  <c r="E12" i="48"/>
  <c r="K21" i="35"/>
  <c r="K13" i="46" s="1"/>
  <c r="K13" i="48"/>
  <c r="F28" i="44"/>
  <c r="F23" i="46" s="1"/>
  <c r="F23" i="48"/>
  <c r="L52" i="45"/>
  <c r="L24" i="46" s="1"/>
  <c r="L24" i="48"/>
  <c r="E21" i="35"/>
  <c r="E13" i="46" s="1"/>
  <c r="E13" i="48"/>
  <c r="L17" i="29"/>
  <c r="L9" i="46" s="1"/>
  <c r="L9" i="48"/>
  <c r="C26" i="48"/>
  <c r="C52" i="48" s="1"/>
  <c r="F17" i="29"/>
  <c r="F9" i="46" s="1"/>
  <c r="F9" i="48"/>
  <c r="D16" i="28"/>
  <c r="D8" i="46" s="1"/>
  <c r="D8" i="48"/>
  <c r="H16" i="28"/>
  <c r="H8" i="46" s="1"/>
  <c r="H8" i="48"/>
  <c r="M23" i="33"/>
  <c r="M11" i="46" s="1"/>
  <c r="M11" i="48"/>
  <c r="K18" i="34"/>
  <c r="K12" i="46" s="1"/>
  <c r="K12" i="48"/>
  <c r="J15" i="39"/>
  <c r="J18" i="46" s="1"/>
  <c r="J26" i="46" s="1"/>
  <c r="J30" i="46" s="1"/>
  <c r="J34" i="46" s="1"/>
  <c r="K33" i="46" s="1"/>
  <c r="J18" i="48"/>
  <c r="J26" i="48" s="1"/>
  <c r="J52" i="48" s="1"/>
  <c r="D23" i="33"/>
  <c r="D11" i="46" s="1"/>
  <c r="D11" i="48"/>
  <c r="F17" i="27"/>
  <c r="F7" i="46" s="1"/>
  <c r="F26" i="46" s="1"/>
  <c r="F7" i="48"/>
  <c r="E23" i="33"/>
  <c r="E11" i="46" s="1"/>
  <c r="E11" i="48"/>
  <c r="D18" i="34"/>
  <c r="D12" i="46" s="1"/>
  <c r="D12" i="48"/>
  <c r="M21" i="35"/>
  <c r="M13" i="46" s="1"/>
  <c r="M13" i="48"/>
  <c r="E28" i="44"/>
  <c r="E23" i="46" s="1"/>
  <c r="E26" i="46" s="1"/>
  <c r="E23" i="48"/>
  <c r="K52" i="45"/>
  <c r="K24" i="46" s="1"/>
  <c r="K24" i="48"/>
  <c r="D52" i="45"/>
  <c r="D24" i="46" s="1"/>
  <c r="D24" i="48"/>
  <c r="D33" i="32"/>
  <c r="D14" i="46" s="1"/>
  <c r="D14" i="48"/>
  <c r="E26" i="48"/>
  <c r="E52" i="48" s="1"/>
  <c r="D21" i="35"/>
  <c r="D13" i="46" s="1"/>
  <c r="D13" i="48"/>
  <c r="D26" i="48" s="1"/>
  <c r="D52" i="48" s="1"/>
  <c r="F21" i="35"/>
  <c r="F13" i="46" s="1"/>
  <c r="F13" i="48"/>
  <c r="F26" i="48" s="1"/>
  <c r="F52" i="48" s="1"/>
  <c r="H15" i="39"/>
  <c r="H18" i="46" s="1"/>
  <c r="H13" i="46"/>
  <c r="L11" i="39"/>
  <c r="M26" i="46"/>
  <c r="M30" i="46" s="1"/>
  <c r="D26" i="46"/>
  <c r="C26" i="46" l="1"/>
  <c r="L15" i="39"/>
  <c r="L18" i="46" s="1"/>
  <c r="L26" i="46" s="1"/>
  <c r="L30" i="46" s="1"/>
  <c r="L18" i="48"/>
  <c r="L26" i="48" s="1"/>
  <c r="L52" i="48" s="1"/>
  <c r="K15" i="39"/>
  <c r="K18" i="46" s="1"/>
  <c r="K26" i="46" s="1"/>
  <c r="K30" i="46" s="1"/>
  <c r="K34" i="46" s="1"/>
  <c r="L33" i="46" s="1"/>
  <c r="L34" i="46" s="1"/>
  <c r="M33" i="46" s="1"/>
  <c r="M34" i="46" s="1"/>
  <c r="K18" i="48"/>
  <c r="K26" i="48" s="1"/>
  <c r="K52" i="48" s="1"/>
  <c r="H26" i="48"/>
  <c r="H52" i="48" s="1"/>
  <c r="M52" i="48"/>
  <c r="H26" i="46"/>
  <c r="C30" i="46" l="1"/>
  <c r="C34" i="46" s="1"/>
  <c r="C45" i="46"/>
  <c r="C46" i="46" l="1"/>
  <c r="C44" i="46"/>
  <c r="D45" i="46"/>
  <c r="E45" i="46"/>
  <c r="C49" i="46"/>
  <c r="C47" i="46"/>
  <c r="C43" i="46"/>
  <c r="C42" i="46"/>
  <c r="C48" i="46"/>
  <c r="D48" i="46" l="1"/>
  <c r="E48" i="46"/>
  <c r="D42" i="46"/>
  <c r="E42" i="46"/>
  <c r="E43" i="46"/>
  <c r="D43" i="46"/>
  <c r="D47" i="46"/>
  <c r="E47" i="46"/>
  <c r="D44" i="46"/>
  <c r="E44" i="46"/>
  <c r="E49" i="46"/>
  <c r="D49" i="46"/>
  <c r="D46" i="46"/>
  <c r="E46" i="46"/>
</calcChain>
</file>

<file path=xl/sharedStrings.xml><?xml version="1.0" encoding="utf-8"?>
<sst xmlns="http://schemas.openxmlformats.org/spreadsheetml/2006/main" count="993" uniqueCount="216">
  <si>
    <t>Total Income</t>
  </si>
  <si>
    <t>Support Services</t>
  </si>
  <si>
    <t>Capital / Other Adjs</t>
  </si>
  <si>
    <t>Pension Adjs</t>
  </si>
  <si>
    <t>Total</t>
  </si>
  <si>
    <t>£</t>
  </si>
  <si>
    <t>Events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</si>
  <si>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</si>
  <si>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</si>
  <si>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</si>
  <si>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</si>
  <si>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</si>
  <si>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</si>
  <si>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</si>
  <si>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Town Clerk - Basic Salary</t>
  </si>
  <si>
    <t>Deputy Town Clerk - Basic Salary</t>
  </si>
  <si>
    <t>Assets / Services Manager - Basic Salary</t>
  </si>
  <si>
    <t>Marketing / Communities Manager -Basic Salary</t>
  </si>
  <si>
    <t>Administration Officer - Basic Salary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</si>
  <si>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</si>
  <si>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</si>
  <si>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</si>
  <si>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</si>
  <si>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</si>
  <si>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</si>
  <si>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</si>
  <si>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</si>
  <si>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</si>
  <si>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</si>
  <si>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</si>
  <si>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IT</t>
  </si>
  <si>
    <t>Bank Charges</t>
  </si>
  <si>
    <t>Professional Fees</t>
  </si>
  <si>
    <t>Miscellaneous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</si>
  <si>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</si>
  <si>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</si>
  <si>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</si>
  <si>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</si>
  <si>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</si>
  <si>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</si>
  <si>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</si>
  <si>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</si>
  <si>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</si>
  <si>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</si>
  <si>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</si>
  <si>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</si>
  <si>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</si>
  <si>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</si>
  <si>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</si>
  <si>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</si>
  <si>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</si>
  <si>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</si>
  <si>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</si>
  <si>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</si>
  <si>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</si>
  <si>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</si>
  <si>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</si>
  <si>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</si>
  <si>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</si>
  <si>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</si>
  <si>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</si>
  <si>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</si>
  <si>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</si>
  <si>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</si>
  <si>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</si>
  <si>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</si>
  <si>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</si>
  <si>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</si>
  <si>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</si>
  <si>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</si>
  <si>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</si>
  <si>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</si>
  <si>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</si>
  <si>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</si>
  <si>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>Arts, Heritage, &amp; Museums - RNPSA Museum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</si>
  <si>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</si>
  <si>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</si>
  <si>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</si>
  <si>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</si>
  <si>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</si>
  <si>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</si>
  <si>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</si>
  <si>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</si>
  <si>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</si>
  <si>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</si>
  <si>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</si>
  <si>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2018/19 Forecast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</si>
  <si>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</si>
  <si>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</si>
  <si>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</si>
  <si>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</si>
  <si>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</si>
  <si>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</si>
  <si>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</si>
  <si>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</si>
  <si>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</si>
  <si>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</si>
  <si>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</si>
  <si>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</si>
  <si>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Exempt Leisure Activity Fees &amp; Charges</t>
  </si>
  <si>
    <t>Vatable Leisure Activity Fees &amp; Charges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</si>
  <si>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</si>
  <si>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</si>
  <si>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</si>
  <si>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</si>
  <si>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</si>
  <si>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</si>
  <si>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</si>
  <si>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</si>
  <si>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</si>
  <si>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</si>
  <si>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and Open Spaces</t>
  </si>
  <si>
    <t>Allotments - Administration Fee</t>
  </si>
  <si>
    <t>Town Hall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</si>
  <si>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</si>
  <si>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</si>
  <si>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</si>
  <si>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</si>
  <si>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</si>
  <si>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</si>
  <si>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</si>
  <si>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</si>
  <si>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</si>
  <si>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</si>
  <si>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</si>
  <si>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Notes</t>
  </si>
  <si>
    <t>Some other Premises costs may need to be incurred here in addition to the budgets shown.</t>
  </si>
  <si>
    <t xml:space="preserve">Contingency - Play Areas </t>
  </si>
  <si>
    <t>Lease is a Turnover rent based on 25% of the annual net profit, based on gross pitch income less expenses, in a calendar year, 1 Jan - 31 Dec.</t>
  </si>
  <si>
    <t>Income level will vary from year to year based on pitch occupation.</t>
  </si>
  <si>
    <t>Some recharge for this administration and insurances where relevant may need to be accounted for here. Budget provision is included under Administration.</t>
  </si>
  <si>
    <t>Rental income (£583 pa) is also receivable from Lowestoft Allotments Society. This has been omitted from the budget, but will need to be split between LTC and OBPC.</t>
  </si>
  <si>
    <t xml:space="preserve">There are several museums in Sparrows Nest which are run by trustees, a restaurant and café which are run by tenants, and the bowling club which is run by the club. </t>
  </si>
  <si>
    <t xml:space="preserve">Provision for Repairs and Maintenance is not a committed budget for ongoing expenditure - requirement for this will need to be reviewed. </t>
  </si>
  <si>
    <t>Kensington Gardens tea room and boating lake are operated by tenants.</t>
  </si>
  <si>
    <t>Contingency of £1,400 was originally included in the budget for a Play Area that was not transferred to LTC - will need to be reviewed.</t>
  </si>
  <si>
    <t>Income relates to Tennis Courts.</t>
  </si>
  <si>
    <t>Income relates to Tennis Courts, café, and changing rooms.</t>
  </si>
  <si>
    <t>All Budgets for Town Hall are indicative based on potential LTC usage of Town Hall premises, and on expenditure incurred in last full year of WDC occupation.</t>
  </si>
  <si>
    <t xml:space="preserve">Administration budgets in 2017/18 will initially be required to finance SALC implementation, interim Town Clerk , and possible recharges for continued  </t>
  </si>
  <si>
    <t>support from WDC, e.g. Finance, Legal, Estates, etc.</t>
  </si>
  <si>
    <t xml:space="preserve">All Adminstration Budgets are indicative based on scaling up of smaller town councils. Actual staffing and administration costs will be dependent on </t>
  </si>
  <si>
    <t xml:space="preserve">Budget contingency will require review when considering 2018/19 budget - if not required in 2017/18, this could provide the basis of a working balance for LTC going forward. </t>
  </si>
  <si>
    <t>Elections budget will be significantly underspent in 2017/18 with limited number of wards contested.</t>
  </si>
  <si>
    <t>LOWESTOFT TOWN COUNCIL PRECEPT AMOUNTS</t>
  </si>
  <si>
    <t>Council Tax Base</t>
  </si>
  <si>
    <t>Council Tax:</t>
  </si>
  <si>
    <t>2017/18 
Per year (£)</t>
  </si>
  <si>
    <t>2017/18
Per month (£)</t>
  </si>
  <si>
    <t>2017/18
Per week (£)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</si>
  <si>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</si>
  <si>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</si>
  <si>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</si>
  <si>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</si>
  <si>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</si>
  <si>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</si>
  <si>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</si>
  <si>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</si>
  <si>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Events are primarily Band Concerts in Parks, etc. These will, in the short term, continue to be administered by WDC Economic Development and Regeneration Team in 2017/18 until handover is possible.</t>
  </si>
  <si>
    <t>Allotments are managed by the Lowestoft &amp; District Allotments Association and an adminstration fee is paid to them, split between LTC and OBPC.</t>
  </si>
  <si>
    <t>2017/18 Forecast</t>
  </si>
  <si>
    <t>Repairs &amp; Maintenance Provision</t>
  </si>
  <si>
    <t>Belle Vue Park Lodge is a residential property let at an annual rent of £2,770. This income has been omitted from the budget, but will be accounted for here and is shown in Forecast.</t>
  </si>
  <si>
    <t xml:space="preserve">Business Rates - Town Hall is a listed property so business rates are not payable whilst property is empty. </t>
  </si>
  <si>
    <t>Allotments Rental Income</t>
  </si>
  <si>
    <t>Camping and Caravan Site is leased on a lease to 10 June 2019. There are currently 182 pitches.</t>
  </si>
  <si>
    <t>Site income and expenditure is signed off by independent accountants in Feb / Mar, and rental is invoiced after this.</t>
  </si>
  <si>
    <t>Maintenance Charges</t>
  </si>
  <si>
    <t>Total Maintenance Charges</t>
  </si>
  <si>
    <t>Open Spaces are various parcels of amenity land. Maintenance charges are billed monthly under the current contract.</t>
  </si>
  <si>
    <t xml:space="preserve"> Maintenance charges are billed monthly under the current contract.</t>
  </si>
  <si>
    <t xml:space="preserve">CCTV service is operated under current contract and charge is billed monthly. </t>
  </si>
  <si>
    <t>Precept</t>
  </si>
  <si>
    <t>Transfer (to) / from Balances</t>
  </si>
  <si>
    <t>Balances</t>
  </si>
  <si>
    <t>Balance Brought Forward</t>
  </si>
  <si>
    <t>Balance Carried Forward</t>
  </si>
  <si>
    <t>2017/18 WDC Commitments</t>
  </si>
  <si>
    <t>Interim Support</t>
  </si>
  <si>
    <t>Asset Management</t>
  </si>
  <si>
    <t>Insurance premium costs shown against  Insurance budget include all insurance policies, including insurance of specific assets.</t>
  </si>
  <si>
    <t>Assume that Asset Management support from WDC will be 1 year arrangment pending finalisation of management arrangements.</t>
  </si>
  <si>
    <t>staffing structure and administrative arrangements adopted by LTC. Assume key posts appointed mid-year.</t>
  </si>
  <si>
    <t>Play Areas - General</t>
  </si>
  <si>
    <t xml:space="preserve">External CCTV equipment has been transferred to LTC and is covered on the LTC All Risks Insurance policy. </t>
  </si>
  <si>
    <t>on premises budgets for most of 2017/18 at least.</t>
  </si>
  <si>
    <t>No allowance has been made for Capital expenditure on renovation probably required to facilitate LTC use - savings on the Town Hall budget could potentially contribute to this.</t>
  </si>
  <si>
    <t>Branding, signage and notice boards will need to be covered from these budgets.</t>
  </si>
  <si>
    <t>Misc Supplies &amp; Services / Advertising</t>
  </si>
  <si>
    <t>Insurance premiums in respect of museum premises and collections have been charged against the overall Insurance budget shown under Administration</t>
  </si>
  <si>
    <t>Insurance premiums in respect of the Theatre have been charged against the overall Insurance budget shown under Administration.</t>
  </si>
  <si>
    <t>Maintenance charges are billed monthly under the current contract.</t>
  </si>
  <si>
    <t>Insurance premiums have been charged against the overall Insurance budget shown under Administration.</t>
  </si>
  <si>
    <t>Issue of charging business rates on public conveniences to be investigated.</t>
  </si>
  <si>
    <t>Links Road Car Park is not Pay and Display</t>
  </si>
  <si>
    <t>Income relates to rent of café and community centre.</t>
  </si>
  <si>
    <t xml:space="preserve">Budgets are intended be representative of ongoing LTC office accommodation requirements. In practice, there is unlikely to be a significant call </t>
  </si>
  <si>
    <t>Second 50% of annual precept to be paid at end September.</t>
  </si>
  <si>
    <t>Property Lettings</t>
  </si>
  <si>
    <t>Building Maintenance</t>
  </si>
  <si>
    <t>Marina Theatre Trust Management Fee</t>
  </si>
  <si>
    <t>Forecast expenditure for 2017/18 is lower than budget.</t>
  </si>
  <si>
    <t>Marina Theatre is leased to the Marina Theatre Trust and operated by them under a Management Agreement. £150,000 pa under this agreement is paid annually in April.</t>
  </si>
  <si>
    <t>LTC do not pay Business Rates on the theatre, the Marina Theatre Trust is the ratepayer.</t>
  </si>
  <si>
    <t>Employers Superannuation rates for parish councils are now 25% on salary from April 2017.</t>
  </si>
  <si>
    <t>2017/18 Commitments</t>
  </si>
  <si>
    <t>2017/18 VAT</t>
  </si>
  <si>
    <t>August 2017</t>
  </si>
  <si>
    <t>Rents</t>
  </si>
  <si>
    <t>Leisure Activity Fees &amp; Charges</t>
  </si>
  <si>
    <t>Rental Income</t>
  </si>
  <si>
    <t>Whitton Estate Meeting Hall</t>
  </si>
  <si>
    <t>VAT Other</t>
  </si>
  <si>
    <t>Expenditure</t>
  </si>
  <si>
    <t>Income</t>
  </si>
  <si>
    <t xml:space="preserve">VAT Other refers to VAT paid and charged not attributed to specific service areas in budget monitoring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</si>
</sst>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164" fontId="1" fillId="0" borderId="0" xfId="1" applyNumberFormat="1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 vertical="center"/>
    </xf>
    <xf numFmtId="3" fontId="0" fillId="0" borderId="1" xfId="1" applyNumberFormat="1" applyFont="1" applyBorder="1"/>
    <xf numFmtId="165" fontId="0" fillId="0" borderId="1" xfId="1" applyNumberFormat="1" applyFont="1" applyFill="1" applyBorder="1"/>
    <xf numFmtId="165" fontId="1" fillId="0" borderId="1" xfId="1" applyNumberFormat="1" applyFont="1" applyFill="1" applyBorder="1"/>
    <xf numFmtId="0" fontId="0" fillId="0" borderId="1" xfId="0" applyFont="1" applyFill="1" applyBorder="1"/>
    <xf numFmtId="165" fontId="0" fillId="0" borderId="1" xfId="0" applyNumberFormat="1" applyFill="1" applyBorder="1"/>
    <xf numFmtId="165" fontId="3" fillId="0" borderId="1" xfId="1" applyNumberFormat="1" applyFont="1" applyFill="1" applyBorder="1"/>
    <xf numFmtId="0" fontId="1" fillId="0" borderId="1" xfId="0" applyFont="1" applyBorder="1" applyAlignment="1">
      <alignment horizontal="center" wrapText="1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43" fontId="1" fillId="0" borderId="1" xfId="1" applyFont="1" applyBorder="1"/>
    <xf numFmtId="2" fontId="1" fillId="0" borderId="1" xfId="0" applyNumberFormat="1" applyFont="1" applyBorder="1"/>
    <xf numFmtId="0" fontId="0" fillId="0" borderId="0" xfId="0" applyFont="1"/>
    <xf numFmtId="2" fontId="0" fillId="0" borderId="1" xfId="0" applyNumberFormat="1" applyFont="1" applyBorder="1"/>
    <xf numFmtId="17" fontId="1" fillId="0" borderId="1" xfId="0" quotePrefix="1" applyNumberFormat="1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0" fillId="0" borderId="1" xfId="0" applyNumberFormat="1" applyBorder="1"/>
    <xf numFmtId="165" fontId="1" fillId="0" borderId="1" xfId="0" applyNumberFormat="1" applyFont="1" applyBorder="1"/>
    <xf numFmtId="165" fontId="1" fillId="0" borderId="1" xfId="1" applyNumberFormat="1" applyFont="1" applyBorder="1"/>
    <xf numFmtId="0" fontId="0" fillId="0" borderId="0" xfId="0" quotePrefix="1"/>
    <xf numFmtId="0" fontId="0" fillId="0" borderId="0" xfId="0" applyFill="1"/>
    <xf numFmtId="0" fontId="0" fillId="0" borderId="0" xfId="0" applyFont="1" applyAlignment="1">
      <alignment vertical="center"/>
    </xf>
    <xf numFmtId="3" fontId="0" fillId="0" borderId="1" xfId="1" applyNumberFormat="1" applyFont="1" applyFill="1" applyBorder="1"/>
    <xf numFmtId="165" fontId="3" fillId="0" borderId="3" xfId="1" applyNumberFormat="1" applyFont="1" applyFill="1" applyBorder="1"/>
    <xf numFmtId="3" fontId="0" fillId="0" borderId="2" xfId="1" applyNumberFormat="1" applyFont="1" applyBorder="1"/>
    <xf numFmtId="165" fontId="1" fillId="0" borderId="2" xfId="1" applyNumberFormat="1" applyFont="1" applyFill="1" applyBorder="1"/>
    <xf numFmtId="165" fontId="3" fillId="0" borderId="2" xfId="1" applyNumberFormat="1" applyFont="1" applyFill="1" applyBorder="1"/>
    <xf numFmtId="0" fontId="0" fillId="0" borderId="1" xfId="0" applyFill="1" applyBorder="1"/>
    <xf numFmtId="0" fontId="0" fillId="0" borderId="0" xfId="0" applyAlignment="1">
      <alignment wrapText="1"/>
    </xf>
  </cellXfs>
  <cellStyles count="4">
    <cellStyle name="Comma" xfId="1" builtinId="3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54"/>
  <sheetViews>
    <sheetView topLeftCell="A17" workbookViewId="0">
      <selection activeCell="H28" sqref="H28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18" ht="31.5" x14ac:dyDescent="0.25">
      <c r="B2" s="20" t="s">
        <v>123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">
        <v>207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6" t="str">
        <f>Museum!B2</f>
        <v>Arts, Heritage, &amp; Museums - RNPSA Museum</v>
      </c>
      <c r="C5" s="11">
        <f>Museum!C14</f>
        <v>1500</v>
      </c>
      <c r="D5" s="11">
        <f>Museum!D14</f>
        <v>106</v>
      </c>
      <c r="E5" s="11">
        <f>Museum!E14</f>
        <v>181</v>
      </c>
      <c r="F5" s="11">
        <f>Museum!F14</f>
        <v>0</v>
      </c>
      <c r="G5" s="11">
        <f>Museum!G14</f>
        <v>0</v>
      </c>
      <c r="H5" s="11">
        <f>Museum!H14</f>
        <v>75</v>
      </c>
      <c r="I5" s="11">
        <f>Museum!I14</f>
        <v>0</v>
      </c>
      <c r="J5" s="11">
        <f>Museum!J14</f>
        <v>1950</v>
      </c>
      <c r="K5" s="11">
        <f>Museum!K14</f>
        <v>1950</v>
      </c>
      <c r="L5" s="11">
        <f>Museum!L14</f>
        <v>1950</v>
      </c>
      <c r="M5" s="11">
        <f>Museum!M14</f>
        <v>1950</v>
      </c>
      <c r="N5" s="3"/>
      <c r="O5" s="3"/>
      <c r="P5" s="3"/>
      <c r="Q5" s="3"/>
      <c r="R5" s="3"/>
    </row>
    <row r="6" spans="2:18" x14ac:dyDescent="0.25">
      <c r="B6" s="6" t="str">
        <f>'Caravan Site'!B2</f>
        <v>Camping &amp; Caravan Site - Tingdene</v>
      </c>
      <c r="C6" s="11">
        <f>'Caravan Site'!C13</f>
        <v>-78700</v>
      </c>
      <c r="D6" s="11">
        <f>'Caravan Site'!D13</f>
        <v>0</v>
      </c>
      <c r="E6" s="11">
        <f>'Caravan Site'!E13</f>
        <v>0</v>
      </c>
      <c r="F6" s="11">
        <f>'Caravan Site'!F13</f>
        <v>0</v>
      </c>
      <c r="G6" s="11">
        <f>'Caravan Site'!G13</f>
        <v>0</v>
      </c>
      <c r="H6" s="11">
        <f>'Caravan Site'!H13</f>
        <v>0</v>
      </c>
      <c r="I6" s="11">
        <f>'Caravan Site'!I13</f>
        <v>0</v>
      </c>
      <c r="J6" s="11">
        <f>'Caravan Site'!J13</f>
        <v>-78700</v>
      </c>
      <c r="K6" s="11">
        <f>'Caravan Site'!K13</f>
        <v>-78700</v>
      </c>
      <c r="L6" s="11">
        <f>'Caravan Site'!L13</f>
        <v>-78700</v>
      </c>
      <c r="M6" s="11">
        <f>'Caravan Site'!M13</f>
        <v>-78700</v>
      </c>
      <c r="N6" s="3"/>
      <c r="O6" s="3"/>
      <c r="P6" s="3"/>
      <c r="Q6" s="3"/>
      <c r="R6" s="3"/>
    </row>
    <row r="7" spans="2:18" x14ac:dyDescent="0.25">
      <c r="B7" s="6" t="str">
        <f>CCTV!B2</f>
        <v>CCTV</v>
      </c>
      <c r="C7" s="11">
        <f>CCTV!C17</f>
        <v>292400</v>
      </c>
      <c r="D7" s="11">
        <f>CCTV!D17</f>
        <v>116023.14670255719</v>
      </c>
      <c r="E7" s="11">
        <f>CCTV!E17</f>
        <v>90386</v>
      </c>
      <c r="F7" s="11">
        <f>CCTV!F17</f>
        <v>23237.146702557198</v>
      </c>
      <c r="G7" s="11">
        <f>CCTV!G17</f>
        <v>140447.85329744281</v>
      </c>
      <c r="H7" s="11">
        <f>CCTV!H17</f>
        <v>-2400</v>
      </c>
      <c r="I7" s="11">
        <f>CCTV!I17</f>
        <v>18042.960969044412</v>
      </c>
      <c r="J7" s="11">
        <f>CCTV!J17</f>
        <v>255245</v>
      </c>
      <c r="K7" s="11">
        <f>CCTV!K17</f>
        <v>262862</v>
      </c>
      <c r="L7" s="11">
        <f>CCTV!L17</f>
        <v>270707.51</v>
      </c>
      <c r="M7" s="11">
        <f>CCTV!M17</f>
        <v>278788.38530000002</v>
      </c>
      <c r="N7" s="3"/>
      <c r="O7" s="3"/>
      <c r="P7" s="3"/>
      <c r="Q7" s="3"/>
      <c r="R7" s="3"/>
    </row>
    <row r="8" spans="2:18" x14ac:dyDescent="0.25">
      <c r="B8" s="6" t="str">
        <f>Events!B2</f>
        <v>Events</v>
      </c>
      <c r="C8" s="11">
        <f>Events!C16</f>
        <v>-2400</v>
      </c>
      <c r="D8" s="11">
        <f>Events!D16</f>
        <v>120</v>
      </c>
      <c r="E8" s="11">
        <f>Events!E16</f>
        <v>120</v>
      </c>
      <c r="F8" s="11">
        <f>Events!F16</f>
        <v>0</v>
      </c>
      <c r="G8" s="11">
        <f>Events!G16</f>
        <v>0</v>
      </c>
      <c r="H8" s="11">
        <f>Events!H16</f>
        <v>0</v>
      </c>
      <c r="I8" s="11">
        <f>Events!I16</f>
        <v>0</v>
      </c>
      <c r="J8" s="11">
        <f>Events!J16</f>
        <v>-2400</v>
      </c>
      <c r="K8" s="11">
        <f>Events!K16</f>
        <v>-2400</v>
      </c>
      <c r="L8" s="11">
        <f>Events!L16</f>
        <v>-2400</v>
      </c>
      <c r="M8" s="11">
        <f>Events!M16</f>
        <v>-2400</v>
      </c>
      <c r="N8" s="3"/>
      <c r="O8" s="3"/>
      <c r="P8" s="3"/>
      <c r="Q8" s="3"/>
      <c r="R8" s="3"/>
    </row>
    <row r="9" spans="2:18" x14ac:dyDescent="0.25">
      <c r="B9" s="6" t="str">
        <f>'Marina Theatre'!B2</f>
        <v>Marina Theatre</v>
      </c>
      <c r="C9" s="11">
        <f>'Marina Theatre'!C17</f>
        <v>159100</v>
      </c>
      <c r="D9" s="11">
        <f>'Marina Theatre'!D17</f>
        <v>154207</v>
      </c>
      <c r="E9" s="11">
        <f>'Marina Theatre'!E17</f>
        <v>207</v>
      </c>
      <c r="F9" s="11">
        <f>'Marina Theatre'!F17</f>
        <v>150000</v>
      </c>
      <c r="G9" s="11">
        <f>'Marina Theatre'!G17</f>
        <v>0</v>
      </c>
      <c r="H9" s="11">
        <f>'Marina Theatre'!H17</f>
        <v>-4000</v>
      </c>
      <c r="I9" s="11">
        <f>'Marina Theatre'!I17</f>
        <v>0</v>
      </c>
      <c r="J9" s="11">
        <f>'Marina Theatre'!J17</f>
        <v>155100</v>
      </c>
      <c r="K9" s="11">
        <f>'Marina Theatre'!K17</f>
        <v>155100</v>
      </c>
      <c r="L9" s="11">
        <f>'Marina Theatre'!L17</f>
        <v>155100</v>
      </c>
      <c r="M9" s="11">
        <f>'Marina Theatre'!M17</f>
        <v>155100</v>
      </c>
      <c r="N9" s="3"/>
      <c r="O9" s="3"/>
      <c r="P9" s="3"/>
      <c r="Q9" s="3"/>
      <c r="R9" s="3"/>
    </row>
    <row r="10" spans="2:18" x14ac:dyDescent="0.25">
      <c r="B10" s="6" t="str">
        <f>'Open Spaces'!B2</f>
        <v>Allotments and Open Spaces</v>
      </c>
      <c r="C10" s="11">
        <f>'Open Spaces'!C20</f>
        <v>7200</v>
      </c>
      <c r="D10" s="11">
        <f>'Open Spaces'!D20</f>
        <v>3715.0740242261104</v>
      </c>
      <c r="E10" s="11">
        <f>'Open Spaces'!E20</f>
        <v>3138.4925975773895</v>
      </c>
      <c r="F10" s="11">
        <f>'Open Spaces'!F20</f>
        <v>576.58142664872128</v>
      </c>
      <c r="G10" s="11">
        <f>'Open Spaces'!G20</f>
        <v>3484.9259757738896</v>
      </c>
      <c r="H10" s="11">
        <f>'Open Spaces'!H20</f>
        <v>0</v>
      </c>
      <c r="I10" s="11">
        <f>'Open Spaces'!I20</f>
        <v>447.69851951547776</v>
      </c>
      <c r="J10" s="11">
        <f>'Open Spaces'!J20</f>
        <v>6675.3</v>
      </c>
      <c r="K10" s="11">
        <f>'Open Spaces'!K20</f>
        <v>6864.3</v>
      </c>
      <c r="L10" s="11">
        <f>'Open Spaces'!L20</f>
        <v>7058.97</v>
      </c>
      <c r="M10" s="11">
        <f>'Open Spaces'!M20</f>
        <v>7259.4801000000007</v>
      </c>
      <c r="N10" s="3"/>
      <c r="O10" s="3"/>
      <c r="P10" s="3"/>
      <c r="Q10" s="3"/>
      <c r="R10" s="3"/>
    </row>
    <row r="11" spans="2:18" x14ac:dyDescent="0.25">
      <c r="B11" s="6" t="str">
        <f>'Sparrows Nest'!B2</f>
        <v>Sparrows Nest Park &amp; Sports Ground</v>
      </c>
      <c r="C11" s="11">
        <f>'Sparrows Nest'!C23</f>
        <v>111700</v>
      </c>
      <c r="D11" s="11">
        <f>'Sparrows Nest'!D23</f>
        <v>44011.978465679684</v>
      </c>
      <c r="E11" s="11">
        <f>'Sparrows Nest'!E23</f>
        <v>30802.802153432036</v>
      </c>
      <c r="F11" s="11">
        <f>'Sparrows Nest'!F23</f>
        <v>10460.176312247644</v>
      </c>
      <c r="G11" s="11">
        <f>'Sparrows Nest'!G23</f>
        <v>66988.021534320331</v>
      </c>
      <c r="H11" s="11">
        <f>'Sparrows Nest'!H23</f>
        <v>-2749</v>
      </c>
      <c r="I11" s="11">
        <f>'Sparrows Nest'!I23</f>
        <v>8605.7604306864068</v>
      </c>
      <c r="J11" s="11">
        <f>'Sparrows Nest'!J23</f>
        <v>109945</v>
      </c>
      <c r="K11" s="11">
        <f>'Sparrows Nest'!K23</f>
        <v>113861.6</v>
      </c>
      <c r="L11" s="11">
        <f>'Sparrows Nest'!L23</f>
        <v>117869.04799999998</v>
      </c>
      <c r="M11" s="11">
        <f>'Sparrows Nest'!M23</f>
        <v>122005.81944000005</v>
      </c>
      <c r="N11" s="3"/>
      <c r="O11" s="3"/>
      <c r="P11" s="3"/>
      <c r="Q11" s="3"/>
      <c r="R11" s="3"/>
    </row>
    <row r="12" spans="2:18" x14ac:dyDescent="0.25">
      <c r="B12" s="6" t="str">
        <f>'Belle Vue'!B2</f>
        <v xml:space="preserve">Belle Vue Park </v>
      </c>
      <c r="C12" s="11">
        <f>'Belle Vue'!C18</f>
        <v>26600</v>
      </c>
      <c r="D12" s="11">
        <f>'Belle Vue'!D18</f>
        <v>6899.3337819650069</v>
      </c>
      <c r="E12" s="11">
        <f>'Belle Vue'!E18</f>
        <v>4939</v>
      </c>
      <c r="F12" s="11">
        <f>'Belle Vue'!F18</f>
        <v>1464.3337819650067</v>
      </c>
      <c r="G12" s="11">
        <f>'Belle Vue'!G18</f>
        <v>8850.666218034994</v>
      </c>
      <c r="H12" s="11">
        <f>'Belle Vue'!H18</f>
        <v>-496</v>
      </c>
      <c r="I12" s="11">
        <f>'Belle Vue'!I18</f>
        <v>1137.0121130551818</v>
      </c>
      <c r="J12" s="11">
        <f>'Belle Vue'!J18</f>
        <v>23830</v>
      </c>
      <c r="K12" s="11">
        <f>'Belle Vue'!K18</f>
        <v>24313</v>
      </c>
      <c r="L12" s="11">
        <f>'Belle Vue'!L18</f>
        <v>24810.49</v>
      </c>
      <c r="M12" s="11">
        <f>'Belle Vue'!M18</f>
        <v>25322.904699999999</v>
      </c>
      <c r="N12" s="3"/>
      <c r="O12" s="3"/>
      <c r="P12" s="3"/>
      <c r="Q12" s="3"/>
      <c r="R12" s="3"/>
    </row>
    <row r="13" spans="2:18" x14ac:dyDescent="0.25">
      <c r="B13" s="6" t="str">
        <f>'Kensington Gdns'!B2</f>
        <v xml:space="preserve">Kensington Gardens Park, Lake, &amp; Sports Ground </v>
      </c>
      <c r="C13" s="11">
        <f>'Kensington Gdns'!C21</f>
        <v>83300</v>
      </c>
      <c r="D13" s="11">
        <f>'Kensington Gdns'!D21</f>
        <v>34260.20457604307</v>
      </c>
      <c r="E13" s="11">
        <f>'Kensington Gdns'!E21</f>
        <v>26237</v>
      </c>
      <c r="F13" s="11">
        <f>'Kensington Gdns'!F21</f>
        <v>5926.2045760430683</v>
      </c>
      <c r="G13" s="11">
        <f>'Kensington Gdns'!G21</f>
        <v>49175.795423956937</v>
      </c>
      <c r="H13" s="11">
        <f>'Kensington Gdns'!H21</f>
        <v>-2097</v>
      </c>
      <c r="I13" s="11">
        <f>'Kensington Gdns'!I21</f>
        <v>6317.5235531628532</v>
      </c>
      <c r="J13" s="11">
        <f>'Kensington Gdns'!J21</f>
        <v>83260</v>
      </c>
      <c r="K13" s="11">
        <f>'Kensington Gdns'!K21</f>
        <v>86107.15</v>
      </c>
      <c r="L13" s="11">
        <f>'Kensington Gdns'!L21</f>
        <v>89039.714500000002</v>
      </c>
      <c r="M13" s="11">
        <f>'Kensington Gdns'!M21</f>
        <v>92060.255935000008</v>
      </c>
      <c r="N13" s="3"/>
      <c r="O13" s="3"/>
      <c r="P13" s="3"/>
      <c r="Q13" s="3"/>
      <c r="R13" s="3"/>
    </row>
    <row r="14" spans="2:18" x14ac:dyDescent="0.25">
      <c r="B14" s="6" t="str">
        <f>'Play Areas'!B2</f>
        <v>Play Areas</v>
      </c>
      <c r="C14" s="11">
        <f>'Play Areas'!C33</f>
        <v>39300</v>
      </c>
      <c r="D14" s="11">
        <f>'Play Areas'!D33</f>
        <v>15503.095558546427</v>
      </c>
      <c r="E14" s="11">
        <f>'Play Areas'!E33</f>
        <v>12009.690444145352</v>
      </c>
      <c r="F14" s="11">
        <f>'Play Areas'!F33</f>
        <v>3093.4051144010773</v>
      </c>
      <c r="G14" s="11">
        <f>'Play Areas'!G33</f>
        <v>0</v>
      </c>
      <c r="H14" s="11">
        <f>'Play Areas'!H33</f>
        <v>-400</v>
      </c>
      <c r="I14" s="11">
        <f>'Play Areas'!I33</f>
        <v>0</v>
      </c>
      <c r="J14" s="11">
        <f>'Play Areas'!J33</f>
        <v>38000</v>
      </c>
      <c r="K14" s="11">
        <f>'Play Areas'!K33</f>
        <v>39140</v>
      </c>
      <c r="L14" s="11">
        <f>'Play Areas'!L33</f>
        <v>40314.19999999999</v>
      </c>
      <c r="M14" s="11">
        <f>'Play Areas'!M33</f>
        <v>41523.625999999997</v>
      </c>
      <c r="N14" s="3"/>
      <c r="O14" s="3"/>
      <c r="P14" s="3"/>
      <c r="Q14" s="3"/>
      <c r="R14" s="3"/>
    </row>
    <row r="15" spans="2:18" x14ac:dyDescent="0.25">
      <c r="B15" s="6" t="str">
        <f>'Denes Oval'!B2</f>
        <v>Denes Oval</v>
      </c>
      <c r="C15" s="11">
        <f>'Denes Oval'!C19</f>
        <v>76000</v>
      </c>
      <c r="D15" s="11">
        <f>'Denes Oval'!D19</f>
        <v>35520.079407806188</v>
      </c>
      <c r="E15" s="11">
        <f>'Denes Oval'!E19</f>
        <v>29719</v>
      </c>
      <c r="F15" s="11">
        <f>'Denes Oval'!F19</f>
        <v>6771.0794078061908</v>
      </c>
      <c r="G15" s="11">
        <f>'Denes Oval'!G19</f>
        <v>45856.920592193812</v>
      </c>
      <c r="H15" s="11">
        <f>'Denes Oval'!H19</f>
        <v>970</v>
      </c>
      <c r="I15" s="11">
        <f>'Denes Oval'!I19</f>
        <v>5891.1440107671588</v>
      </c>
      <c r="J15" s="11">
        <f>'Denes Oval'!J19</f>
        <v>76095</v>
      </c>
      <c r="K15" s="11">
        <f>'Denes Oval'!K19</f>
        <v>78674.850000000006</v>
      </c>
      <c r="L15" s="11">
        <f>'Denes Oval'!L19</f>
        <v>81332.095499999996</v>
      </c>
      <c r="M15" s="11">
        <f>'Denes Oval'!M19</f>
        <v>84069.058365000004</v>
      </c>
      <c r="N15" s="3"/>
      <c r="O15" s="3"/>
      <c r="P15" s="3"/>
      <c r="Q15" s="3"/>
      <c r="R15" s="3"/>
    </row>
    <row r="16" spans="2:18" x14ac:dyDescent="0.25">
      <c r="B16" s="6" t="str">
        <f>'Normanston Park'!B2</f>
        <v>Normanston Park</v>
      </c>
      <c r="C16" s="11">
        <f>'Normanston Park'!C18</f>
        <v>87300</v>
      </c>
      <c r="D16" s="11">
        <f>'Normanston Park'!D18</f>
        <v>37087.521310004486</v>
      </c>
      <c r="E16" s="11">
        <f>'Normanston Park'!E18</f>
        <v>26526</v>
      </c>
      <c r="F16" s="11">
        <f>'Normanston Park'!F18</f>
        <v>7571.8546433378197</v>
      </c>
      <c r="G16" s="11">
        <f>'Normanston Park'!G18</f>
        <v>50504.145356662179</v>
      </c>
      <c r="H16" s="11">
        <f>'Normanston Park'!H18</f>
        <v>-2989.666666666667</v>
      </c>
      <c r="I16" s="11">
        <f>'Normanston Park'!I18</f>
        <v>6488.0753701211306</v>
      </c>
      <c r="J16" s="11">
        <f>'Normanston Park'!J18</f>
        <v>85350</v>
      </c>
      <c r="K16" s="11">
        <f>'Normanston Park'!K18</f>
        <v>88236</v>
      </c>
      <c r="L16" s="11">
        <f>'Normanston Park'!L18</f>
        <v>91208.58</v>
      </c>
      <c r="M16" s="11">
        <f>'Normanston Park'!M18</f>
        <v>94270.337399999989</v>
      </c>
      <c r="N16" s="3"/>
      <c r="O16" s="3"/>
      <c r="P16" s="3"/>
      <c r="Q16" s="3"/>
      <c r="R16" s="3"/>
    </row>
    <row r="17" spans="2:18" x14ac:dyDescent="0.25">
      <c r="B17" s="19" t="str">
        <f>'Pakefield St PC'!B2</f>
        <v>Pakefield Street Public Convenience</v>
      </c>
      <c r="C17" s="11">
        <f>'Pakefield St PC'!C16</f>
        <v>7800</v>
      </c>
      <c r="D17" s="11">
        <f>'Pakefield St PC'!D16</f>
        <v>3952.820995962315</v>
      </c>
      <c r="E17" s="11">
        <f>'Pakefield St PC'!E16</f>
        <v>3464</v>
      </c>
      <c r="F17" s="11">
        <f>'Pakefield St PC'!F16</f>
        <v>530.8209959623149</v>
      </c>
      <c r="G17" s="11">
        <f>'Pakefield St PC'!G16</f>
        <v>3208.1790040376854</v>
      </c>
      <c r="H17" s="11">
        <f>'Pakefield St PC'!H16</f>
        <v>42</v>
      </c>
      <c r="I17" s="11">
        <f>'Pakefield St PC'!I16</f>
        <v>412.16689098250333</v>
      </c>
      <c r="J17" s="11">
        <f>'Pakefield St PC'!J16</f>
        <v>7942</v>
      </c>
      <c r="K17" s="11">
        <f>'Pakefield St PC'!K16</f>
        <v>8274</v>
      </c>
      <c r="L17" s="11">
        <f>'Pakefield St PC'!L16</f>
        <v>8524.1200000000008</v>
      </c>
      <c r="M17" s="11">
        <f>'Pakefield St PC'!M16</f>
        <v>8780.5436000000009</v>
      </c>
      <c r="N17" s="3"/>
      <c r="O17" s="3"/>
      <c r="P17" s="3"/>
      <c r="Q17" s="3"/>
      <c r="R17" s="3"/>
    </row>
    <row r="18" spans="2:18" x14ac:dyDescent="0.25">
      <c r="B18" s="6" t="str">
        <f>'The Triangle PC'!B2</f>
        <v>The Triangle Public Convenience</v>
      </c>
      <c r="C18" s="11">
        <f>'The Triangle PC'!C15</f>
        <v>9500</v>
      </c>
      <c r="D18" s="11">
        <f>'The Triangle PC'!D15</f>
        <v>4049.0376850605653</v>
      </c>
      <c r="E18" s="11">
        <f>'The Triangle PC'!E15</f>
        <v>3440</v>
      </c>
      <c r="F18" s="11">
        <f>'The Triangle PC'!F15</f>
        <v>604.0376850605652</v>
      </c>
      <c r="G18" s="11">
        <f>'The Triangle PC'!G15</f>
        <v>3650.9623149394347</v>
      </c>
      <c r="H18" s="11">
        <f>'The Triangle PC'!H15</f>
        <v>-5</v>
      </c>
      <c r="I18" s="11">
        <f>'The Triangle PC'!I15</f>
        <v>469.01749663526238</v>
      </c>
      <c r="J18" s="11">
        <f>'The Triangle PC'!J15</f>
        <v>9495</v>
      </c>
      <c r="K18" s="11">
        <f>'The Triangle PC'!K15</f>
        <v>9942</v>
      </c>
      <c r="L18" s="11">
        <f>'The Triangle PC'!L15</f>
        <v>10231.560000000001</v>
      </c>
      <c r="M18" s="11">
        <f>'The Triangle PC'!M15</f>
        <v>10538.906800000001</v>
      </c>
      <c r="N18" s="3"/>
      <c r="O18" s="3"/>
      <c r="P18" s="3"/>
      <c r="Q18" s="3"/>
      <c r="R18" s="3"/>
    </row>
    <row r="19" spans="2:18" x14ac:dyDescent="0.25">
      <c r="B19" s="6" t="str">
        <f>'Kn Gdns PC'!B2</f>
        <v>Kensington Gardens Public Convenience</v>
      </c>
      <c r="C19" s="11">
        <f>'Kn Gdns PC'!C17</f>
        <v>21800</v>
      </c>
      <c r="D19" s="11">
        <f>'Kn Gdns PC'!D17</f>
        <v>10572.592193808883</v>
      </c>
      <c r="E19" s="11">
        <f>'Kn Gdns PC'!E17</f>
        <v>8709</v>
      </c>
      <c r="F19" s="11">
        <f>'Kn Gdns PC'!F17</f>
        <v>1720.5921938088827</v>
      </c>
      <c r="G19" s="11">
        <f>'Kn Gdns PC'!G17</f>
        <v>10399.407806191117</v>
      </c>
      <c r="H19" s="11">
        <f>'Kn Gdns PC'!H17</f>
        <v>-143</v>
      </c>
      <c r="I19" s="11">
        <f>'Kn Gdns PC'!I17</f>
        <v>1335.9892328398385</v>
      </c>
      <c r="J19" s="11">
        <f>'Kn Gdns PC'!J17</f>
        <v>22117</v>
      </c>
      <c r="K19" s="11">
        <f>'Kn Gdns PC'!K17</f>
        <v>23024.799999999999</v>
      </c>
      <c r="L19" s="11">
        <f>'Kn Gdns PC'!L17</f>
        <v>23717.744000000002</v>
      </c>
      <c r="M19" s="11">
        <f>'Kn Gdns PC'!M17</f>
        <v>24429.376320000003</v>
      </c>
      <c r="N19" s="3"/>
      <c r="O19" s="3"/>
      <c r="P19" s="3"/>
      <c r="Q19" s="3"/>
      <c r="R19" s="3"/>
    </row>
    <row r="20" spans="2:18" x14ac:dyDescent="0.25">
      <c r="B20" s="6" t="str">
        <f>'Kirkley Cliff Rd PC'!B2</f>
        <v>Kirkley Cliff Road Public Convenience</v>
      </c>
      <c r="C20" s="11">
        <f>'Kirkley Cliff Rd PC'!C16</f>
        <v>6200</v>
      </c>
      <c r="D20" s="11">
        <f>'Kirkley Cliff Rd PC'!D16</f>
        <v>2770.4293405114399</v>
      </c>
      <c r="E20" s="11">
        <f>'Kirkley Cliff Rd PC'!E16</f>
        <v>2203</v>
      </c>
      <c r="F20" s="11">
        <f>'Kirkley Cliff Rd PC'!F16</f>
        <v>567.42934051144005</v>
      </c>
      <c r="G20" s="11">
        <f>'Kirkley Cliff Rd PC'!G16</f>
        <v>3429.5706594885596</v>
      </c>
      <c r="H20" s="11">
        <f>'Kirkley Cliff Rd PC'!H16</f>
        <v>0</v>
      </c>
      <c r="I20" s="11">
        <f>'Kirkley Cliff Rd PC'!I16</f>
        <v>440.592193808883</v>
      </c>
      <c r="J20" s="11">
        <f>'Kirkley Cliff Rd PC'!J16</f>
        <v>6200</v>
      </c>
      <c r="K20" s="11">
        <f>'Kirkley Cliff Rd PC'!K16</f>
        <v>6386</v>
      </c>
      <c r="L20" s="11">
        <f>'Kirkley Cliff Rd PC'!L16</f>
        <v>6577.58</v>
      </c>
      <c r="M20" s="11">
        <f>'Kirkley Cliff Rd PC'!M16</f>
        <v>6774.9074000000001</v>
      </c>
      <c r="N20" s="3"/>
      <c r="O20" s="3"/>
      <c r="P20" s="3"/>
      <c r="Q20" s="3"/>
      <c r="R20" s="3"/>
    </row>
    <row r="21" spans="2:18" x14ac:dyDescent="0.25">
      <c r="B21" s="6" t="str">
        <f>'Low Cemetery PC'!B2</f>
        <v>Lowestoft Cemetery Public Convenience</v>
      </c>
      <c r="C21" s="11">
        <f>'Low Cemetery PC'!C16</f>
        <v>6500</v>
      </c>
      <c r="D21" s="11">
        <f>'Low Cemetery PC'!D16</f>
        <v>2817.820995962315</v>
      </c>
      <c r="E21" s="11">
        <f>'Low Cemetery PC'!E16</f>
        <v>2187</v>
      </c>
      <c r="F21" s="11">
        <f>'Low Cemetery PC'!F16</f>
        <v>530.8209959623149</v>
      </c>
      <c r="G21" s="11">
        <f>'Low Cemetery PC'!G16</f>
        <v>3208.1790040376854</v>
      </c>
      <c r="H21" s="11">
        <f>'Low Cemetery PC'!H16</f>
        <v>-100</v>
      </c>
      <c r="I21" s="11">
        <f>'Low Cemetery PC'!I16</f>
        <v>412.16689098250333</v>
      </c>
      <c r="J21" s="11">
        <f>'Low Cemetery PC'!J16</f>
        <v>6480</v>
      </c>
      <c r="K21" s="11">
        <f>'Low Cemetery PC'!K16</f>
        <v>6674.4</v>
      </c>
      <c r="L21" s="11">
        <f>'Low Cemetery PC'!L16</f>
        <v>6874.6320000000005</v>
      </c>
      <c r="M21" s="11">
        <f>'Low Cemetery PC'!M16</f>
        <v>7080.8709600000002</v>
      </c>
      <c r="N21" s="3"/>
      <c r="O21" s="3"/>
      <c r="P21" s="3"/>
      <c r="Q21" s="3"/>
      <c r="R21" s="3"/>
    </row>
    <row r="22" spans="2:18" x14ac:dyDescent="0.25">
      <c r="B22" s="6" t="str">
        <f>Miscellaneous!B2</f>
        <v>Miscellaneous</v>
      </c>
      <c r="C22" s="11">
        <f>Miscellaneous!C17</f>
        <v>-4200</v>
      </c>
      <c r="D22" s="11">
        <f>Miscellaneous!D17</f>
        <v>1252.2880215343203</v>
      </c>
      <c r="E22" s="11">
        <f>Miscellaneous!E17</f>
        <v>689.77119784656793</v>
      </c>
      <c r="F22" s="11">
        <f>Miscellaneous!F17</f>
        <v>512.51682368775232</v>
      </c>
      <c r="G22" s="11">
        <f>Miscellaneous!G17</f>
        <v>3097.7119784656802</v>
      </c>
      <c r="H22" s="11">
        <f>Miscellaneous!H17</f>
        <v>-50</v>
      </c>
      <c r="I22" s="11">
        <f>Miscellaneous!I17</f>
        <v>397.95423956931359</v>
      </c>
      <c r="J22" s="11">
        <f>Miscellaneous!J17</f>
        <v>-4250</v>
      </c>
      <c r="K22" s="11">
        <f>Miscellaneous!K17</f>
        <v>-4082</v>
      </c>
      <c r="L22" s="11">
        <f>Miscellaneous!L17</f>
        <v>-3908.96</v>
      </c>
      <c r="M22" s="11">
        <f>Miscellaneous!M17</f>
        <v>-3730.7287999999999</v>
      </c>
      <c r="N22" s="3"/>
      <c r="O22" s="3"/>
      <c r="P22" s="3"/>
      <c r="Q22" s="3"/>
      <c r="R22" s="3"/>
    </row>
    <row r="23" spans="2:18" x14ac:dyDescent="0.25">
      <c r="B23" s="6" t="str">
        <f>'Town Hall'!B2</f>
        <v>Town Hall</v>
      </c>
      <c r="C23" s="11">
        <f>'Town Hall'!C28</f>
        <v>86120</v>
      </c>
      <c r="D23" s="11">
        <f>'Town Hall'!D28</f>
        <v>7433</v>
      </c>
      <c r="E23" s="11">
        <f>'Town Hall'!E28</f>
        <v>2519</v>
      </c>
      <c r="F23" s="11">
        <f>'Town Hall'!F28</f>
        <v>0</v>
      </c>
      <c r="G23" s="11">
        <f>'Town Hall'!G28</f>
        <v>0</v>
      </c>
      <c r="H23" s="11">
        <f>'Town Hall'!H28</f>
        <v>-4914</v>
      </c>
      <c r="I23" s="11">
        <f>'Town Hall'!I28</f>
        <v>0</v>
      </c>
      <c r="J23" s="11">
        <f>'Town Hall'!J28</f>
        <v>8200</v>
      </c>
      <c r="K23" s="11">
        <f>'Town Hall'!K28</f>
        <v>81120</v>
      </c>
      <c r="L23" s="11">
        <f>'Town Hall'!L28</f>
        <v>81120</v>
      </c>
      <c r="M23" s="11">
        <f>'Town Hall'!M28</f>
        <v>81120</v>
      </c>
      <c r="N23" s="3"/>
      <c r="O23" s="3"/>
      <c r="P23" s="3"/>
      <c r="Q23" s="3"/>
      <c r="R23" s="3"/>
    </row>
    <row r="24" spans="2:18" x14ac:dyDescent="0.25">
      <c r="B24" s="6" t="str">
        <f>Administration!B2</f>
        <v>Administration</v>
      </c>
      <c r="C24" s="11">
        <f>Administration!C52</f>
        <v>455260</v>
      </c>
      <c r="D24" s="11">
        <f>Administration!D52</f>
        <v>38882</v>
      </c>
      <c r="E24" s="11">
        <f>Administration!E52</f>
        <v>49198</v>
      </c>
      <c r="F24" s="11">
        <f>Administration!F52</f>
        <v>0</v>
      </c>
      <c r="G24" s="11">
        <f>Administration!G52</f>
        <v>0</v>
      </c>
      <c r="H24" s="11">
        <f>Administration!H52</f>
        <v>10316</v>
      </c>
      <c r="I24" s="11">
        <f>Administration!I52</f>
        <v>2425</v>
      </c>
      <c r="J24" s="11">
        <f>Administration!J52</f>
        <v>251556</v>
      </c>
      <c r="K24" s="11">
        <f>Administration!K52</f>
        <v>442366</v>
      </c>
      <c r="L24" s="11">
        <f>Administration!L52</f>
        <v>482366</v>
      </c>
      <c r="M24" s="11">
        <f>Administration!M52</f>
        <v>442366</v>
      </c>
      <c r="N24" s="3"/>
      <c r="O24" s="3"/>
      <c r="P24" s="3"/>
      <c r="Q24" s="3"/>
      <c r="R24" s="3"/>
    </row>
    <row r="25" spans="2:18" x14ac:dyDescent="0.25">
      <c r="B25" s="6"/>
      <c r="C25" s="14"/>
      <c r="D25" s="11"/>
      <c r="E25" s="11"/>
      <c r="F25" s="11"/>
      <c r="G25" s="11"/>
      <c r="H25" s="14"/>
      <c r="I25" s="14"/>
      <c r="J25" s="14"/>
      <c r="K25" s="14"/>
      <c r="L25" s="14"/>
      <c r="M25" s="14"/>
      <c r="N25" s="3"/>
      <c r="O25" s="3"/>
      <c r="P25" s="3"/>
      <c r="Q25" s="3"/>
      <c r="R25" s="3"/>
    </row>
    <row r="26" spans="2:18" x14ac:dyDescent="0.25">
      <c r="B26" s="6" t="s">
        <v>124</v>
      </c>
      <c r="C26" s="11">
        <f>SUM(C4:C25)</f>
        <v>1392280</v>
      </c>
      <c r="D26" s="11">
        <f t="shared" ref="D26:M26" si="0">SUM(D4:D25)</f>
        <v>519183.42305966804</v>
      </c>
      <c r="E26" s="11">
        <f t="shared" si="0"/>
        <v>296675.75639300136</v>
      </c>
      <c r="F26" s="11">
        <f t="shared" si="0"/>
        <v>213566.99999999994</v>
      </c>
      <c r="G26" s="11">
        <f t="shared" si="0"/>
        <v>392302.33916554507</v>
      </c>
      <c r="H26" s="11">
        <f t="shared" si="0"/>
        <v>-8940.6666666666679</v>
      </c>
      <c r="I26" s="11">
        <f t="shared" si="0"/>
        <v>52823.061911170924</v>
      </c>
      <c r="J26" s="11">
        <f>SUM(J4:J25)</f>
        <v>1062090.3</v>
      </c>
      <c r="K26" s="11">
        <f t="shared" si="0"/>
        <v>1349714.1</v>
      </c>
      <c r="L26" s="11">
        <f t="shared" si="0"/>
        <v>1413793.284</v>
      </c>
      <c r="M26" s="11">
        <f t="shared" si="0"/>
        <v>1398609.74352</v>
      </c>
      <c r="N26" s="3"/>
      <c r="O26" s="3"/>
      <c r="P26" s="3"/>
      <c r="Q26" s="3"/>
      <c r="R26" s="3"/>
    </row>
    <row r="27" spans="2:18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8" x14ac:dyDescent="0.25">
      <c r="B28" s="35" t="s">
        <v>172</v>
      </c>
      <c r="C28" s="36">
        <v>-1392280</v>
      </c>
      <c r="D28" s="35">
        <f>C28/2</f>
        <v>-696140</v>
      </c>
      <c r="E28" s="35">
        <v>-696140</v>
      </c>
      <c r="F28" s="35">
        <v>0</v>
      </c>
      <c r="G28" s="35">
        <v>-696140</v>
      </c>
      <c r="H28" s="11">
        <v>0</v>
      </c>
      <c r="I28" s="11">
        <v>0</v>
      </c>
      <c r="J28" s="36">
        <v>-1392280</v>
      </c>
      <c r="K28" s="36">
        <v>-1392280</v>
      </c>
      <c r="L28" s="36">
        <v>-1392280</v>
      </c>
      <c r="M28" s="36">
        <v>-1392280</v>
      </c>
    </row>
    <row r="29" spans="2:18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2:18" x14ac:dyDescent="0.25">
      <c r="B30" s="35" t="s">
        <v>173</v>
      </c>
      <c r="C30" s="35">
        <f>C26+C28</f>
        <v>0</v>
      </c>
      <c r="D30" s="35"/>
      <c r="E30" s="35"/>
      <c r="F30" s="35"/>
      <c r="G30" s="35"/>
      <c r="H30" s="35"/>
      <c r="I30" s="35"/>
      <c r="J30" s="35">
        <f t="shared" ref="J30:M30" si="1">J26+J28</f>
        <v>-330189.69999999995</v>
      </c>
      <c r="K30" s="35">
        <f t="shared" si="1"/>
        <v>-42565.899999999907</v>
      </c>
      <c r="L30" s="35">
        <f t="shared" si="1"/>
        <v>21513.283999999985</v>
      </c>
      <c r="M30" s="35">
        <f t="shared" si="1"/>
        <v>6329.7435200000182</v>
      </c>
    </row>
    <row r="31" spans="2:18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8" x14ac:dyDescent="0.25">
      <c r="B32" s="35" t="s">
        <v>174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2:13" x14ac:dyDescent="0.25">
      <c r="B33" s="35" t="s">
        <v>175</v>
      </c>
      <c r="C33" s="35">
        <v>-9480</v>
      </c>
      <c r="D33" s="35"/>
      <c r="E33" s="35"/>
      <c r="F33" s="35"/>
      <c r="G33" s="35"/>
      <c r="H33" s="35"/>
      <c r="I33" s="35"/>
      <c r="J33" s="35">
        <v>-9480</v>
      </c>
      <c r="K33" s="35">
        <f>J34</f>
        <v>-339669.69999999995</v>
      </c>
      <c r="L33" s="35">
        <f t="shared" ref="L33:M33" si="2">K34</f>
        <v>-382235.59999999986</v>
      </c>
      <c r="M33" s="35">
        <f t="shared" si="2"/>
        <v>-360722.31599999988</v>
      </c>
    </row>
    <row r="34" spans="2:13" x14ac:dyDescent="0.25">
      <c r="B34" s="35" t="s">
        <v>176</v>
      </c>
      <c r="C34" s="35">
        <f>C33+C30</f>
        <v>-9480</v>
      </c>
      <c r="D34" s="35"/>
      <c r="E34" s="35"/>
      <c r="F34" s="35"/>
      <c r="G34" s="35"/>
      <c r="H34" s="35"/>
      <c r="I34" s="35"/>
      <c r="J34" s="35">
        <f>J33+J30</f>
        <v>-339669.69999999995</v>
      </c>
      <c r="K34" s="35">
        <f>K33+K30</f>
        <v>-382235.59999999986</v>
      </c>
      <c r="L34" s="35">
        <f t="shared" ref="L34:M34" si="3">L33+L30</f>
        <v>-360722.31599999988</v>
      </c>
      <c r="M34" s="35">
        <f t="shared" si="3"/>
        <v>-354392.57247999986</v>
      </c>
    </row>
    <row r="37" spans="2:13" x14ac:dyDescent="0.25">
      <c r="B37" s="1" t="s">
        <v>144</v>
      </c>
      <c r="C37" s="30"/>
      <c r="D37" s="30"/>
      <c r="E37" s="30"/>
    </row>
    <row r="38" spans="2:13" x14ac:dyDescent="0.25">
      <c r="B38" s="25"/>
      <c r="C38" s="30"/>
      <c r="D38" s="30"/>
      <c r="E38" s="30"/>
    </row>
    <row r="39" spans="2:13" x14ac:dyDescent="0.25">
      <c r="B39" s="6" t="s">
        <v>145</v>
      </c>
      <c r="C39" s="28">
        <v>12173.9</v>
      </c>
      <c r="D39" s="30"/>
      <c r="E39" s="30"/>
    </row>
    <row r="40" spans="2:13" x14ac:dyDescent="0.25">
      <c r="B40" s="30"/>
      <c r="C40" s="30"/>
      <c r="D40" s="30"/>
      <c r="E40" s="30"/>
    </row>
    <row r="41" spans="2:13" ht="30" x14ac:dyDescent="0.25">
      <c r="B41" s="6" t="s">
        <v>146</v>
      </c>
      <c r="C41" s="4" t="s">
        <v>147</v>
      </c>
      <c r="D41" s="4" t="s">
        <v>148</v>
      </c>
      <c r="E41" s="4" t="s">
        <v>149</v>
      </c>
    </row>
    <row r="42" spans="2:13" x14ac:dyDescent="0.25">
      <c r="B42" s="7" t="s">
        <v>150</v>
      </c>
      <c r="C42" s="31">
        <f>C45*(6/9)</f>
        <v>76.243986451890237</v>
      </c>
      <c r="D42" s="31">
        <f>C42/12</f>
        <v>6.3536655376575197</v>
      </c>
      <c r="E42" s="31">
        <f>C42/52</f>
        <v>1.4662305086901968</v>
      </c>
    </row>
    <row r="43" spans="2:13" x14ac:dyDescent="0.25">
      <c r="B43" s="7" t="s">
        <v>151</v>
      </c>
      <c r="C43" s="31">
        <f>C45*(7/9)</f>
        <v>88.951317527205291</v>
      </c>
      <c r="D43" s="31">
        <f t="shared" ref="D43:D49" si="4">C43/12</f>
        <v>7.4126097939337745</v>
      </c>
      <c r="E43" s="31">
        <f t="shared" ref="E43:E49" si="5">C43/52</f>
        <v>1.7106022601385633</v>
      </c>
    </row>
    <row r="44" spans="2:13" x14ac:dyDescent="0.25">
      <c r="B44" s="7" t="s">
        <v>152</v>
      </c>
      <c r="C44" s="31">
        <f>C45*(8/9)</f>
        <v>101.65864860252032</v>
      </c>
      <c r="D44" s="31">
        <f t="shared" si="4"/>
        <v>8.4715540502100257</v>
      </c>
      <c r="E44" s="31">
        <f t="shared" si="5"/>
        <v>1.9549740115869292</v>
      </c>
    </row>
    <row r="45" spans="2:13" x14ac:dyDescent="0.25">
      <c r="B45" s="6" t="s">
        <v>153</v>
      </c>
      <c r="C45" s="29">
        <f>C26/C39</f>
        <v>114.36597967783537</v>
      </c>
      <c r="D45" s="29">
        <f t="shared" si="4"/>
        <v>9.5304983064862814</v>
      </c>
      <c r="E45" s="29">
        <f t="shared" si="5"/>
        <v>2.1993457630352955</v>
      </c>
    </row>
    <row r="46" spans="2:13" x14ac:dyDescent="0.25">
      <c r="B46" s="7" t="s">
        <v>154</v>
      </c>
      <c r="C46" s="31">
        <f>C45*(11/9)</f>
        <v>139.78064182846546</v>
      </c>
      <c r="D46" s="31">
        <f t="shared" si="4"/>
        <v>11.648386819038789</v>
      </c>
      <c r="E46" s="31">
        <f t="shared" si="5"/>
        <v>2.6880892659320281</v>
      </c>
    </row>
    <row r="47" spans="2:13" x14ac:dyDescent="0.25">
      <c r="B47" s="7" t="s">
        <v>155</v>
      </c>
      <c r="C47" s="31">
        <f>C45*(13/9)</f>
        <v>165.19530397909554</v>
      </c>
      <c r="D47" s="31">
        <f t="shared" si="4"/>
        <v>13.766275331591295</v>
      </c>
      <c r="E47" s="31">
        <f t="shared" si="5"/>
        <v>3.1768327688287603</v>
      </c>
    </row>
    <row r="48" spans="2:13" x14ac:dyDescent="0.25">
      <c r="B48" s="7" t="s">
        <v>156</v>
      </c>
      <c r="C48" s="31">
        <f>C45*(15/9)</f>
        <v>190.60996612972562</v>
      </c>
      <c r="D48" s="31">
        <f t="shared" si="4"/>
        <v>15.884163844143801</v>
      </c>
      <c r="E48" s="31">
        <f t="shared" si="5"/>
        <v>3.6655762717254925</v>
      </c>
    </row>
    <row r="49" spans="2:5" x14ac:dyDescent="0.25">
      <c r="B49" s="7" t="s">
        <v>157</v>
      </c>
      <c r="C49" s="31">
        <f>C45*(18/9)</f>
        <v>228.73195935567074</v>
      </c>
      <c r="D49" s="31">
        <f t="shared" si="4"/>
        <v>19.060996612972563</v>
      </c>
      <c r="E49" s="31">
        <f t="shared" si="5"/>
        <v>4.398691526070591</v>
      </c>
    </row>
    <row r="51" spans="2:5" x14ac:dyDescent="0.25">
      <c r="B51" s="2" t="s">
        <v>125</v>
      </c>
    </row>
    <row r="52" spans="2:5" x14ac:dyDescent="0.25">
      <c r="B52" t="s">
        <v>197</v>
      </c>
    </row>
    <row r="54" spans="2:5" x14ac:dyDescent="0.25">
      <c r="D54" s="38"/>
    </row>
  </sheetData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T23"/>
  <sheetViews>
    <sheetView workbookViewId="0">
      <selection activeCell="E15" sqref="E15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71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5"/>
      <c r="D4" s="15"/>
      <c r="E4" s="15"/>
      <c r="F4" s="4"/>
      <c r="G4" s="4"/>
      <c r="H4" s="4"/>
      <c r="I4" s="4"/>
      <c r="J4" s="4"/>
      <c r="K4" s="15"/>
      <c r="L4" s="15"/>
      <c r="M4" s="15"/>
      <c r="N4" s="2"/>
      <c r="O4" s="2"/>
      <c r="P4" s="2"/>
      <c r="Q4" s="2"/>
      <c r="R4" s="2"/>
    </row>
    <row r="5" spans="2:20" x14ac:dyDescent="0.25">
      <c r="B5" s="7" t="s">
        <v>161</v>
      </c>
      <c r="C5" s="14">
        <v>12000</v>
      </c>
      <c r="D5" s="11"/>
      <c r="E5" s="11"/>
      <c r="F5" s="11"/>
      <c r="G5" s="11"/>
      <c r="H5" s="14">
        <f t="shared" ref="H5:H6" si="0">E5+F5-D5</f>
        <v>0</v>
      </c>
      <c r="I5" s="14"/>
      <c r="J5" s="14">
        <v>12000</v>
      </c>
      <c r="K5" s="14">
        <v>12000</v>
      </c>
      <c r="L5" s="14">
        <v>12000</v>
      </c>
      <c r="M5" s="14">
        <v>12000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100</v>
      </c>
      <c r="D6" s="11"/>
      <c r="E6" s="11"/>
      <c r="F6" s="11"/>
      <c r="G6" s="11"/>
      <c r="H6" s="14">
        <f t="shared" si="0"/>
        <v>0</v>
      </c>
      <c r="I6" s="14"/>
      <c r="J6" s="14">
        <v>100</v>
      </c>
      <c r="K6" s="14">
        <f t="shared" ref="K6:M6" si="1">J6*1.03</f>
        <v>103</v>
      </c>
      <c r="L6" s="14">
        <f t="shared" si="1"/>
        <v>106.09</v>
      </c>
      <c r="M6" s="14">
        <f t="shared" si="1"/>
        <v>109.2727</v>
      </c>
      <c r="N6" s="3"/>
      <c r="O6" s="3"/>
      <c r="P6" s="3"/>
      <c r="Q6" s="3"/>
      <c r="R6" s="3"/>
    </row>
    <row r="7" spans="2:20" x14ac:dyDescent="0.25">
      <c r="B7" s="6" t="s">
        <v>80</v>
      </c>
      <c r="C7" s="11">
        <f>SUM(C5:C6)</f>
        <v>12100</v>
      </c>
      <c r="D7" s="11">
        <f t="shared" ref="D7:M7" si="2">SUM(D5:D6)</f>
        <v>0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>SUM(J5:J6)</f>
        <v>12100</v>
      </c>
      <c r="K7" s="11">
        <f t="shared" si="2"/>
        <v>12103</v>
      </c>
      <c r="L7" s="11">
        <f t="shared" si="2"/>
        <v>12106.09</v>
      </c>
      <c r="M7" s="11">
        <f t="shared" si="2"/>
        <v>12109.2727</v>
      </c>
      <c r="N7" s="3"/>
      <c r="O7" s="3"/>
      <c r="P7" s="3"/>
      <c r="Q7" s="3"/>
      <c r="R7" s="3"/>
    </row>
    <row r="8" spans="2:20" x14ac:dyDescent="0.25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"/>
      <c r="O8" s="3"/>
      <c r="P8" s="3"/>
      <c r="Q8" s="3"/>
      <c r="R8" s="3"/>
    </row>
    <row r="9" spans="2:20" x14ac:dyDescent="0.25">
      <c r="B9" s="7" t="s">
        <v>93</v>
      </c>
      <c r="C9" s="17">
        <v>16000</v>
      </c>
      <c r="D9" s="14">
        <f>E9+F9</f>
        <v>7149.3337819650069</v>
      </c>
      <c r="E9" s="14">
        <v>5685</v>
      </c>
      <c r="F9" s="14">
        <v>1464.3337819650067</v>
      </c>
      <c r="G9" s="14">
        <f>J9-F9-E9</f>
        <v>8850.666218034994</v>
      </c>
      <c r="H9" s="14">
        <f t="shared" ref="H9" si="3">E9+F9-D9</f>
        <v>0</v>
      </c>
      <c r="I9" s="14">
        <v>1137.0121130551818</v>
      </c>
      <c r="J9" s="17">
        <v>16000</v>
      </c>
      <c r="K9" s="14">
        <f t="shared" ref="K9:M9" si="4">J9*1.03</f>
        <v>16480</v>
      </c>
      <c r="L9" s="14">
        <f t="shared" si="4"/>
        <v>16974.400000000001</v>
      </c>
      <c r="M9" s="14">
        <f t="shared" si="4"/>
        <v>17483.632000000001</v>
      </c>
      <c r="N9" s="3"/>
      <c r="O9" s="3"/>
      <c r="P9" s="3"/>
      <c r="Q9" s="3"/>
      <c r="R9" s="3"/>
    </row>
    <row r="10" spans="2:20" x14ac:dyDescent="0.25">
      <c r="B10" s="6" t="s">
        <v>168</v>
      </c>
      <c r="C10" s="11">
        <f t="shared" ref="C10:M10" si="5">SUM(C9:C9)</f>
        <v>16000</v>
      </c>
      <c r="D10" s="11">
        <f t="shared" si="5"/>
        <v>7149.3337819650069</v>
      </c>
      <c r="E10" s="11">
        <f t="shared" si="5"/>
        <v>5685</v>
      </c>
      <c r="F10" s="11">
        <f t="shared" si="5"/>
        <v>1464.3337819650067</v>
      </c>
      <c r="G10" s="11">
        <f t="shared" ref="G10:I10" si="6">SUM(G9:G9)</f>
        <v>8850.666218034994</v>
      </c>
      <c r="H10" s="11">
        <f t="shared" si="6"/>
        <v>0</v>
      </c>
      <c r="I10" s="11">
        <f t="shared" si="6"/>
        <v>1137.0121130551818</v>
      </c>
      <c r="J10" s="11">
        <f t="shared" ref="J10" si="7">SUM(J9:J9)</f>
        <v>16000</v>
      </c>
      <c r="K10" s="11">
        <f t="shared" si="5"/>
        <v>16480</v>
      </c>
      <c r="L10" s="11">
        <f t="shared" si="5"/>
        <v>16974.400000000001</v>
      </c>
      <c r="M10" s="11">
        <f t="shared" si="5"/>
        <v>17483.632000000001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6" t="s">
        <v>70</v>
      </c>
      <c r="C12" s="11">
        <f t="shared" ref="C12:M12" si="8">C7+C10</f>
        <v>28100</v>
      </c>
      <c r="D12" s="11">
        <f t="shared" si="8"/>
        <v>7149.3337819650069</v>
      </c>
      <c r="E12" s="11">
        <f t="shared" si="8"/>
        <v>5685</v>
      </c>
      <c r="F12" s="11">
        <f t="shared" si="8"/>
        <v>1464.3337819650067</v>
      </c>
      <c r="G12" s="11">
        <f t="shared" ref="G12:I12" si="9">G7+G10</f>
        <v>8850.666218034994</v>
      </c>
      <c r="H12" s="11">
        <f t="shared" si="9"/>
        <v>0</v>
      </c>
      <c r="I12" s="11">
        <f t="shared" si="9"/>
        <v>1137.0121130551818</v>
      </c>
      <c r="J12" s="11">
        <f t="shared" ref="J12" si="10">J7+J10</f>
        <v>28100</v>
      </c>
      <c r="K12" s="11">
        <f t="shared" si="8"/>
        <v>28583</v>
      </c>
      <c r="L12" s="11">
        <f t="shared" si="8"/>
        <v>29080.49</v>
      </c>
      <c r="M12" s="11">
        <f t="shared" si="8"/>
        <v>29592.904699999999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7" t="s">
        <v>97</v>
      </c>
      <c r="C14" s="14">
        <v>-800</v>
      </c>
      <c r="D14" s="11"/>
      <c r="E14" s="11"/>
      <c r="F14" s="11"/>
      <c r="G14" s="11"/>
      <c r="H14" s="14">
        <f t="shared" ref="H14:H15" si="11">E14+F14-D14</f>
        <v>0</v>
      </c>
      <c r="I14" s="14"/>
      <c r="J14" s="14">
        <v>-800</v>
      </c>
      <c r="K14" s="14">
        <v>-800</v>
      </c>
      <c r="L14" s="14">
        <v>-800</v>
      </c>
      <c r="M14" s="14">
        <v>-800</v>
      </c>
      <c r="N14" s="3"/>
      <c r="O14" s="3"/>
      <c r="P14" s="3"/>
      <c r="Q14" s="3"/>
      <c r="R14" s="3"/>
    </row>
    <row r="15" spans="2:20" x14ac:dyDescent="0.25">
      <c r="B15" s="7" t="s">
        <v>208</v>
      </c>
      <c r="C15" s="14">
        <v>-700</v>
      </c>
      <c r="D15" s="14">
        <v>-250</v>
      </c>
      <c r="E15" s="14">
        <v>-746</v>
      </c>
      <c r="F15" s="11"/>
      <c r="G15" s="11"/>
      <c r="H15" s="14">
        <f t="shared" si="11"/>
        <v>-496</v>
      </c>
      <c r="I15" s="14"/>
      <c r="J15" s="14">
        <v>-3470</v>
      </c>
      <c r="K15" s="14">
        <v>-3470</v>
      </c>
      <c r="L15" s="14">
        <v>-3470</v>
      </c>
      <c r="M15" s="14">
        <v>-3470</v>
      </c>
      <c r="N15" s="3"/>
      <c r="O15" s="3"/>
      <c r="P15" s="3"/>
      <c r="Q15" s="3"/>
      <c r="R15" s="3"/>
    </row>
    <row r="16" spans="2:20" x14ac:dyDescent="0.25">
      <c r="B16" s="6" t="s">
        <v>0</v>
      </c>
      <c r="C16" s="11">
        <f>SUM(C14:C15)</f>
        <v>-1500</v>
      </c>
      <c r="D16" s="11">
        <f t="shared" ref="D16:M16" si="12">SUM(D14:D15)</f>
        <v>-250</v>
      </c>
      <c r="E16" s="11">
        <f t="shared" si="12"/>
        <v>-746</v>
      </c>
      <c r="F16" s="11">
        <f t="shared" si="12"/>
        <v>0</v>
      </c>
      <c r="G16" s="11">
        <f t="shared" ref="G16:I16" si="13">SUM(G14:G15)</f>
        <v>0</v>
      </c>
      <c r="H16" s="11">
        <f t="shared" si="13"/>
        <v>-496</v>
      </c>
      <c r="I16" s="11">
        <f t="shared" si="13"/>
        <v>0</v>
      </c>
      <c r="J16" s="11">
        <f>SUM(J14:J15)</f>
        <v>-4270</v>
      </c>
      <c r="K16" s="11">
        <f t="shared" si="12"/>
        <v>-4270</v>
      </c>
      <c r="L16" s="11">
        <f t="shared" si="12"/>
        <v>-4270</v>
      </c>
      <c r="M16" s="11">
        <f t="shared" si="12"/>
        <v>-4270</v>
      </c>
      <c r="N16" s="3"/>
      <c r="O16" s="3"/>
      <c r="P16" s="3"/>
      <c r="Q16" s="3"/>
      <c r="R16" s="3"/>
    </row>
    <row r="17" spans="2:18" x14ac:dyDescent="0.25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3"/>
    </row>
    <row r="18" spans="2:18" x14ac:dyDescent="0.25">
      <c r="B18" s="6" t="s">
        <v>73</v>
      </c>
      <c r="C18" s="11">
        <f t="shared" ref="C18:M18" si="14">C12+C16</f>
        <v>26600</v>
      </c>
      <c r="D18" s="11">
        <f t="shared" si="14"/>
        <v>6899.3337819650069</v>
      </c>
      <c r="E18" s="11">
        <f t="shared" si="14"/>
        <v>4939</v>
      </c>
      <c r="F18" s="11">
        <f t="shared" si="14"/>
        <v>1464.3337819650067</v>
      </c>
      <c r="G18" s="11">
        <f t="shared" ref="G18:I18" si="15">G12+G16</f>
        <v>8850.666218034994</v>
      </c>
      <c r="H18" s="11">
        <f t="shared" si="15"/>
        <v>-496</v>
      </c>
      <c r="I18" s="11">
        <f t="shared" si="15"/>
        <v>1137.0121130551818</v>
      </c>
      <c r="J18" s="11">
        <f t="shared" ref="J18" si="16">J12+J16</f>
        <v>23830</v>
      </c>
      <c r="K18" s="11">
        <f t="shared" si="14"/>
        <v>24313</v>
      </c>
      <c r="L18" s="11">
        <f t="shared" si="14"/>
        <v>24810.49</v>
      </c>
      <c r="M18" s="11">
        <f t="shared" si="14"/>
        <v>25322.904699999999</v>
      </c>
      <c r="N18" s="3"/>
      <c r="O18" s="3"/>
      <c r="P18" s="3"/>
      <c r="Q18" s="3"/>
      <c r="R18" s="3"/>
    </row>
    <row r="20" spans="2:18" x14ac:dyDescent="0.25">
      <c r="B20" s="22" t="s">
        <v>125</v>
      </c>
    </row>
    <row r="21" spans="2:18" x14ac:dyDescent="0.25">
      <c r="B21" t="s">
        <v>133</v>
      </c>
    </row>
    <row r="22" spans="2:18" x14ac:dyDescent="0.25">
      <c r="B22" t="s">
        <v>170</v>
      </c>
    </row>
    <row r="23" spans="2:18" x14ac:dyDescent="0.25">
      <c r="B23" t="s">
        <v>162</v>
      </c>
    </row>
  </sheetData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T26"/>
  <sheetViews>
    <sheetView workbookViewId="0">
      <selection activeCell="F5" sqref="F5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98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400</v>
      </c>
      <c r="D5" s="14">
        <v>65</v>
      </c>
      <c r="E5" s="14">
        <v>65</v>
      </c>
      <c r="F5" s="14"/>
      <c r="G5" s="14"/>
      <c r="H5" s="14">
        <f t="shared" ref="H5:H8" si="0">E5+F5-D5</f>
        <v>0</v>
      </c>
      <c r="I5" s="14"/>
      <c r="J5" s="14">
        <v>400</v>
      </c>
      <c r="K5" s="14">
        <f t="shared" ref="K5:M7" si="1">J5*1.03</f>
        <v>412</v>
      </c>
      <c r="L5" s="14">
        <f t="shared" si="1"/>
        <v>424.36</v>
      </c>
      <c r="M5" s="14">
        <f t="shared" si="1"/>
        <v>437.0908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5500</v>
      </c>
      <c r="D6" s="10">
        <v>266</v>
      </c>
      <c r="E6" s="14">
        <v>266</v>
      </c>
      <c r="F6" s="14"/>
      <c r="G6" s="11"/>
      <c r="H6" s="14">
        <f t="shared" si="0"/>
        <v>0</v>
      </c>
      <c r="I6" s="14"/>
      <c r="J6" s="14">
        <v>5500</v>
      </c>
      <c r="K6" s="14">
        <f t="shared" si="1"/>
        <v>5665</v>
      </c>
      <c r="L6" s="14">
        <f t="shared" si="1"/>
        <v>5834.95</v>
      </c>
      <c r="M6" s="14">
        <f t="shared" si="1"/>
        <v>6009.9984999999997</v>
      </c>
      <c r="N6" s="3"/>
      <c r="O6" s="3"/>
      <c r="P6" s="3"/>
      <c r="Q6" s="3"/>
      <c r="R6" s="3"/>
    </row>
    <row r="7" spans="2:20" x14ac:dyDescent="0.25">
      <c r="B7" s="7" t="s">
        <v>199</v>
      </c>
      <c r="C7" s="14">
        <v>0</v>
      </c>
      <c r="D7" s="14">
        <v>0</v>
      </c>
      <c r="E7" s="14">
        <v>105</v>
      </c>
      <c r="F7" s="14"/>
      <c r="G7" s="14"/>
      <c r="H7" s="14">
        <f t="shared" si="0"/>
        <v>105</v>
      </c>
      <c r="I7" s="14"/>
      <c r="J7" s="14">
        <v>105</v>
      </c>
      <c r="K7" s="14">
        <f t="shared" si="1"/>
        <v>108.15</v>
      </c>
      <c r="L7" s="14">
        <f t="shared" si="1"/>
        <v>111.39450000000001</v>
      </c>
      <c r="M7" s="14">
        <f t="shared" si="1"/>
        <v>114.73633500000001</v>
      </c>
      <c r="N7" s="3"/>
      <c r="O7" s="3"/>
      <c r="P7" s="3"/>
      <c r="Q7" s="3"/>
      <c r="R7" s="3"/>
    </row>
    <row r="8" spans="2:20" x14ac:dyDescent="0.25">
      <c r="B8" s="7" t="s">
        <v>69</v>
      </c>
      <c r="C8" s="14">
        <v>100</v>
      </c>
      <c r="D8" s="14">
        <v>100</v>
      </c>
      <c r="E8" s="11"/>
      <c r="F8" s="11"/>
      <c r="G8" s="11"/>
      <c r="H8" s="14">
        <f t="shared" si="0"/>
        <v>-100</v>
      </c>
      <c r="I8" s="14"/>
      <c r="J8" s="14">
        <v>0</v>
      </c>
      <c r="K8" s="14">
        <v>0</v>
      </c>
      <c r="L8" s="14">
        <v>0</v>
      </c>
      <c r="M8" s="14">
        <v>0</v>
      </c>
      <c r="N8" s="3"/>
      <c r="O8" s="3"/>
      <c r="P8" s="3"/>
      <c r="Q8" s="3"/>
      <c r="R8" s="3"/>
    </row>
    <row r="9" spans="2:20" x14ac:dyDescent="0.25">
      <c r="B9" s="6" t="s">
        <v>80</v>
      </c>
      <c r="C9" s="11">
        <f>SUM(C5:C8)</f>
        <v>6000</v>
      </c>
      <c r="D9" s="11">
        <f t="shared" ref="D9:M9" si="2">SUM(D5:D8)</f>
        <v>431</v>
      </c>
      <c r="E9" s="11">
        <f t="shared" si="2"/>
        <v>436</v>
      </c>
      <c r="F9" s="11">
        <f t="shared" si="2"/>
        <v>0</v>
      </c>
      <c r="G9" s="11">
        <f t="shared" si="2"/>
        <v>0</v>
      </c>
      <c r="H9" s="11">
        <f t="shared" si="2"/>
        <v>5</v>
      </c>
      <c r="I9" s="11">
        <f t="shared" si="2"/>
        <v>0</v>
      </c>
      <c r="J9" s="11">
        <f>SUM(J5:J8)</f>
        <v>6005</v>
      </c>
      <c r="K9" s="11">
        <f t="shared" si="2"/>
        <v>6185.15</v>
      </c>
      <c r="L9" s="11">
        <f t="shared" si="2"/>
        <v>6370.7044999999998</v>
      </c>
      <c r="M9" s="11">
        <f t="shared" si="2"/>
        <v>6561.8256349999992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7" t="s">
        <v>93</v>
      </c>
      <c r="C11" s="17">
        <v>88900</v>
      </c>
      <c r="D11" s="14">
        <f>E11+F11</f>
        <v>39724.20457604307</v>
      </c>
      <c r="E11" s="14">
        <v>31588</v>
      </c>
      <c r="F11" s="14">
        <v>8136.2045760430683</v>
      </c>
      <c r="G11" s="14">
        <f>J11-F11-E11</f>
        <v>49175.795423956937</v>
      </c>
      <c r="H11" s="14">
        <f t="shared" ref="H11" si="3">E11+F11-D11</f>
        <v>0</v>
      </c>
      <c r="I11" s="14">
        <v>6317.5235531628532</v>
      </c>
      <c r="J11" s="17">
        <v>88900</v>
      </c>
      <c r="K11" s="14">
        <f t="shared" ref="K11:M11" si="4">J11*1.03</f>
        <v>91567</v>
      </c>
      <c r="L11" s="14">
        <f t="shared" si="4"/>
        <v>94314.010000000009</v>
      </c>
      <c r="M11" s="14">
        <f t="shared" si="4"/>
        <v>97143.430300000007</v>
      </c>
      <c r="N11" s="3"/>
      <c r="O11" s="3"/>
      <c r="P11" s="3"/>
      <c r="Q11" s="3"/>
      <c r="R11" s="3"/>
    </row>
    <row r="12" spans="2:20" x14ac:dyDescent="0.25">
      <c r="B12" s="6" t="s">
        <v>168</v>
      </c>
      <c r="C12" s="11">
        <f t="shared" ref="C12:M12" si="5">SUM(C11:C11)</f>
        <v>88900</v>
      </c>
      <c r="D12" s="11">
        <f t="shared" si="5"/>
        <v>39724.20457604307</v>
      </c>
      <c r="E12" s="11">
        <f t="shared" si="5"/>
        <v>31588</v>
      </c>
      <c r="F12" s="11">
        <f t="shared" si="5"/>
        <v>8136.2045760430683</v>
      </c>
      <c r="G12" s="11">
        <f t="shared" ref="G12:I12" si="6">SUM(G11:G11)</f>
        <v>49175.795423956937</v>
      </c>
      <c r="H12" s="11">
        <f t="shared" si="6"/>
        <v>0</v>
      </c>
      <c r="I12" s="11">
        <f t="shared" si="6"/>
        <v>6317.5235531628532</v>
      </c>
      <c r="J12" s="11">
        <f t="shared" ref="J12" si="7">SUM(J11:J11)</f>
        <v>88900</v>
      </c>
      <c r="K12" s="11">
        <f t="shared" si="5"/>
        <v>91567</v>
      </c>
      <c r="L12" s="11">
        <f t="shared" si="5"/>
        <v>94314.010000000009</v>
      </c>
      <c r="M12" s="11">
        <f t="shared" si="5"/>
        <v>97143.430300000007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6" t="s">
        <v>70</v>
      </c>
      <c r="C14" s="11">
        <f t="shared" ref="C14:M14" si="8">C9+C12</f>
        <v>94900</v>
      </c>
      <c r="D14" s="11">
        <f t="shared" si="8"/>
        <v>40155.20457604307</v>
      </c>
      <c r="E14" s="11">
        <f t="shared" si="8"/>
        <v>32024</v>
      </c>
      <c r="F14" s="11">
        <f t="shared" si="8"/>
        <v>8136.2045760430683</v>
      </c>
      <c r="G14" s="11">
        <f t="shared" ref="G14:I14" si="9">G9+G12</f>
        <v>49175.795423956937</v>
      </c>
      <c r="H14" s="11">
        <f t="shared" si="9"/>
        <v>5</v>
      </c>
      <c r="I14" s="11">
        <f t="shared" si="9"/>
        <v>6317.5235531628532</v>
      </c>
      <c r="J14" s="11">
        <f t="shared" ref="J14" si="10">J9+J12</f>
        <v>94905</v>
      </c>
      <c r="K14" s="11">
        <f t="shared" si="8"/>
        <v>97752.15</v>
      </c>
      <c r="L14" s="11">
        <f t="shared" si="8"/>
        <v>100684.7145</v>
      </c>
      <c r="M14" s="11">
        <f t="shared" si="8"/>
        <v>103705.25593500001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7" t="s">
        <v>210</v>
      </c>
      <c r="C16" s="14">
        <v>-3100</v>
      </c>
      <c r="D16" s="14">
        <v>-1595</v>
      </c>
      <c r="E16" s="14">
        <v>-1595</v>
      </c>
      <c r="F16" s="11"/>
      <c r="G16" s="11"/>
      <c r="H16" s="14">
        <f t="shared" ref="H16:H18" si="11">E16+F16-D16</f>
        <v>0</v>
      </c>
      <c r="I16" s="14"/>
      <c r="J16" s="14">
        <v>-3145</v>
      </c>
      <c r="K16" s="14">
        <v>-3145</v>
      </c>
      <c r="L16" s="14">
        <v>-3145</v>
      </c>
      <c r="M16" s="14">
        <v>-3145</v>
      </c>
      <c r="N16" s="3"/>
      <c r="O16" s="3"/>
      <c r="P16" s="3"/>
      <c r="Q16" s="3"/>
      <c r="R16" s="3"/>
    </row>
    <row r="17" spans="2:18" x14ac:dyDescent="0.25">
      <c r="B17" s="7" t="s">
        <v>99</v>
      </c>
      <c r="C17" s="14">
        <v>-6300</v>
      </c>
      <c r="D17" s="14">
        <f>C17/3</f>
        <v>-2100</v>
      </c>
      <c r="E17" s="11"/>
      <c r="F17" s="11"/>
      <c r="G17" s="11"/>
      <c r="H17" s="14">
        <f t="shared" si="11"/>
        <v>2100</v>
      </c>
      <c r="I17" s="14"/>
      <c r="J17" s="14">
        <v>-6300</v>
      </c>
      <c r="K17" s="14">
        <v>-6300</v>
      </c>
      <c r="L17" s="14">
        <v>-6300</v>
      </c>
      <c r="M17" s="14">
        <v>-6300</v>
      </c>
      <c r="N17" s="3"/>
      <c r="O17" s="3"/>
      <c r="P17" s="3"/>
      <c r="Q17" s="3"/>
      <c r="R17" s="3"/>
    </row>
    <row r="18" spans="2:18" x14ac:dyDescent="0.25">
      <c r="B18" s="7" t="s">
        <v>100</v>
      </c>
      <c r="C18" s="14">
        <v>-2200</v>
      </c>
      <c r="D18" s="14">
        <v>-2200</v>
      </c>
      <c r="E18" s="14">
        <v>-4192</v>
      </c>
      <c r="F18" s="14">
        <v>-2210</v>
      </c>
      <c r="G18" s="14"/>
      <c r="H18" s="14">
        <f t="shared" si="11"/>
        <v>-4202</v>
      </c>
      <c r="I18" s="14"/>
      <c r="J18" s="14">
        <v>-2200</v>
      </c>
      <c r="K18" s="14">
        <v>-2200</v>
      </c>
      <c r="L18" s="14">
        <v>-2200</v>
      </c>
      <c r="M18" s="14">
        <v>-2200</v>
      </c>
      <c r="N18" s="3"/>
      <c r="O18" s="3"/>
      <c r="P18" s="3"/>
      <c r="Q18" s="3"/>
      <c r="R18" s="3"/>
    </row>
    <row r="19" spans="2:18" x14ac:dyDescent="0.25">
      <c r="B19" s="6" t="s">
        <v>0</v>
      </c>
      <c r="C19" s="11">
        <f>SUM(C16:C18)</f>
        <v>-11600</v>
      </c>
      <c r="D19" s="11">
        <f t="shared" ref="D19:M19" si="12">SUM(D16:D18)</f>
        <v>-5895</v>
      </c>
      <c r="E19" s="11">
        <f t="shared" si="12"/>
        <v>-5787</v>
      </c>
      <c r="F19" s="11">
        <f t="shared" si="12"/>
        <v>-2210</v>
      </c>
      <c r="G19" s="11">
        <f t="shared" ref="G19:I19" si="13">SUM(G16:G18)</f>
        <v>0</v>
      </c>
      <c r="H19" s="11">
        <f t="shared" si="13"/>
        <v>-2102</v>
      </c>
      <c r="I19" s="11">
        <f t="shared" si="13"/>
        <v>0</v>
      </c>
      <c r="J19" s="11">
        <f>SUM(J16:J18)</f>
        <v>-11645</v>
      </c>
      <c r="K19" s="11">
        <f t="shared" si="12"/>
        <v>-11645</v>
      </c>
      <c r="L19" s="11">
        <f t="shared" si="12"/>
        <v>-11645</v>
      </c>
      <c r="M19" s="11">
        <f t="shared" si="12"/>
        <v>-11645</v>
      </c>
      <c r="N19" s="3"/>
      <c r="O19" s="3"/>
      <c r="P19" s="3"/>
      <c r="Q19" s="3"/>
      <c r="R19" s="3"/>
    </row>
    <row r="20" spans="2:18" x14ac:dyDescent="0.25">
      <c r="B20" s="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3"/>
      <c r="O20" s="3"/>
      <c r="P20" s="3"/>
      <c r="Q20" s="3"/>
      <c r="R20" s="3"/>
    </row>
    <row r="21" spans="2:18" x14ac:dyDescent="0.25">
      <c r="B21" s="6" t="s">
        <v>73</v>
      </c>
      <c r="C21" s="11">
        <f t="shared" ref="C21:M21" si="14">C14+C19</f>
        <v>83300</v>
      </c>
      <c r="D21" s="11">
        <f t="shared" si="14"/>
        <v>34260.20457604307</v>
      </c>
      <c r="E21" s="11">
        <f t="shared" si="14"/>
        <v>26237</v>
      </c>
      <c r="F21" s="11">
        <f t="shared" si="14"/>
        <v>5926.2045760430683</v>
      </c>
      <c r="G21" s="11">
        <f t="shared" ref="G21:I21" si="15">G14+G19</f>
        <v>49175.795423956937</v>
      </c>
      <c r="H21" s="11">
        <f t="shared" si="15"/>
        <v>-2097</v>
      </c>
      <c r="I21" s="11">
        <f t="shared" si="15"/>
        <v>6317.5235531628532</v>
      </c>
      <c r="J21" s="11">
        <f t="shared" ref="J21" si="16">J14+J19</f>
        <v>83260</v>
      </c>
      <c r="K21" s="11">
        <f t="shared" si="14"/>
        <v>86107.15</v>
      </c>
      <c r="L21" s="11">
        <f t="shared" si="14"/>
        <v>89039.714500000002</v>
      </c>
      <c r="M21" s="11">
        <f t="shared" si="14"/>
        <v>92060.255935000008</v>
      </c>
      <c r="N21" s="3"/>
      <c r="O21" s="3"/>
      <c r="P21" s="3"/>
      <c r="Q21" s="3"/>
      <c r="R21" s="3"/>
    </row>
    <row r="23" spans="2:18" x14ac:dyDescent="0.25">
      <c r="B23" s="22" t="s">
        <v>125</v>
      </c>
    </row>
    <row r="24" spans="2:18" x14ac:dyDescent="0.25">
      <c r="B24" s="21" t="s">
        <v>134</v>
      </c>
    </row>
    <row r="25" spans="2:18" x14ac:dyDescent="0.25">
      <c r="B25" t="s">
        <v>191</v>
      </c>
    </row>
    <row r="26" spans="2:18" x14ac:dyDescent="0.25">
      <c r="B26" s="39" t="s">
        <v>192</v>
      </c>
    </row>
  </sheetData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T38"/>
  <sheetViews>
    <sheetView topLeftCell="A15" workbookViewId="0">
      <selection activeCell="G26" sqref="G26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9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101</v>
      </c>
      <c r="C5" s="14">
        <v>4200</v>
      </c>
      <c r="D5" s="11"/>
      <c r="E5" s="11"/>
      <c r="F5" s="11"/>
      <c r="G5" s="11"/>
      <c r="H5" s="14">
        <f t="shared" ref="H5:H7" si="0">E5+F5-D5</f>
        <v>0</v>
      </c>
      <c r="I5" s="14"/>
      <c r="J5" s="14">
        <v>4200</v>
      </c>
      <c r="K5" s="14">
        <f t="shared" ref="K5:M5" si="1">J5*1.03</f>
        <v>4326</v>
      </c>
      <c r="L5" s="14">
        <f t="shared" si="1"/>
        <v>4455.78</v>
      </c>
      <c r="M5" s="14">
        <f t="shared" si="1"/>
        <v>4589.4533999999994</v>
      </c>
      <c r="N5" s="3"/>
      <c r="O5" s="3"/>
      <c r="P5" s="3"/>
      <c r="Q5" s="3"/>
      <c r="R5" s="3"/>
    </row>
    <row r="6" spans="2:20" x14ac:dyDescent="0.25">
      <c r="B6" s="7" t="s">
        <v>102</v>
      </c>
      <c r="C6" s="14">
        <v>400</v>
      </c>
      <c r="D6" s="14">
        <v>400</v>
      </c>
      <c r="E6" s="11"/>
      <c r="F6" s="11"/>
      <c r="G6" s="11"/>
      <c r="H6" s="14">
        <f t="shared" si="0"/>
        <v>-400</v>
      </c>
      <c r="I6" s="14"/>
      <c r="J6" s="14">
        <v>0</v>
      </c>
      <c r="K6" s="14">
        <v>0</v>
      </c>
      <c r="L6" s="14">
        <v>0</v>
      </c>
      <c r="M6" s="14">
        <v>0</v>
      </c>
      <c r="N6" s="3"/>
      <c r="O6" s="3"/>
      <c r="P6" s="3"/>
      <c r="Q6" s="3"/>
      <c r="R6" s="3"/>
    </row>
    <row r="7" spans="2:20" x14ac:dyDescent="0.25">
      <c r="B7" s="7" t="s">
        <v>127</v>
      </c>
      <c r="C7" s="14">
        <v>1400</v>
      </c>
      <c r="D7" s="11"/>
      <c r="E7" s="11"/>
      <c r="F7" s="11"/>
      <c r="G7" s="11"/>
      <c r="H7" s="14">
        <f t="shared" si="0"/>
        <v>0</v>
      </c>
      <c r="I7" s="14"/>
      <c r="J7" s="14">
        <v>0</v>
      </c>
      <c r="K7" s="14">
        <v>0</v>
      </c>
      <c r="L7" s="14">
        <v>0</v>
      </c>
      <c r="M7" s="14">
        <v>0</v>
      </c>
      <c r="N7" s="3"/>
      <c r="O7" s="3"/>
      <c r="P7" s="3"/>
      <c r="Q7" s="3"/>
      <c r="R7" s="3"/>
    </row>
    <row r="8" spans="2:20" x14ac:dyDescent="0.25">
      <c r="B8" s="6" t="s">
        <v>80</v>
      </c>
      <c r="C8" s="11">
        <f>SUM(C5:C7)</f>
        <v>6000</v>
      </c>
      <c r="D8" s="11">
        <f t="shared" ref="D8:M8" si="2">SUM(D5:D7)</f>
        <v>400</v>
      </c>
      <c r="E8" s="11">
        <f t="shared" si="2"/>
        <v>0</v>
      </c>
      <c r="F8" s="11">
        <f t="shared" si="2"/>
        <v>0</v>
      </c>
      <c r="G8" s="11"/>
      <c r="H8" s="11">
        <f t="shared" si="2"/>
        <v>-400</v>
      </c>
      <c r="I8" s="11"/>
      <c r="J8" s="11">
        <f>SUM(J5:J7)</f>
        <v>4200</v>
      </c>
      <c r="K8" s="11">
        <f t="shared" si="2"/>
        <v>4326</v>
      </c>
      <c r="L8" s="11">
        <f t="shared" si="2"/>
        <v>4455.78</v>
      </c>
      <c r="M8" s="11">
        <f t="shared" si="2"/>
        <v>4589.4533999999994</v>
      </c>
      <c r="N8" s="3"/>
      <c r="O8" s="3"/>
      <c r="P8" s="3"/>
      <c r="Q8" s="3"/>
      <c r="R8" s="3"/>
    </row>
    <row r="9" spans="2:20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20" x14ac:dyDescent="0.25">
      <c r="B10" s="7" t="s">
        <v>103</v>
      </c>
      <c r="C10" s="14">
        <v>1800</v>
      </c>
      <c r="D10" s="14">
        <f>E10+F10</f>
        <v>804.30686406460302</v>
      </c>
      <c r="E10" s="14">
        <v>639.56931359353973</v>
      </c>
      <c r="F10" s="14">
        <v>164.73755047106326</v>
      </c>
      <c r="G10" s="14">
        <f t="shared" ref="G10:G26" si="3">J10-F10-E10</f>
        <v>995.69313593539698</v>
      </c>
      <c r="H10" s="14">
        <f t="shared" ref="H10:H26" si="4">E10+F10-D10</f>
        <v>0</v>
      </c>
      <c r="I10" s="14">
        <v>127.91386271870793</v>
      </c>
      <c r="J10" s="14">
        <v>1800</v>
      </c>
      <c r="K10" s="14">
        <f t="shared" ref="K10:M10" si="5">J10*1.03</f>
        <v>1854</v>
      </c>
      <c r="L10" s="14">
        <f t="shared" si="5"/>
        <v>1909.6200000000001</v>
      </c>
      <c r="M10" s="14">
        <f t="shared" si="5"/>
        <v>1966.9086000000002</v>
      </c>
      <c r="N10" s="3"/>
      <c r="O10" s="3"/>
      <c r="P10" s="3"/>
      <c r="Q10" s="3"/>
      <c r="R10" s="3"/>
    </row>
    <row r="11" spans="2:20" x14ac:dyDescent="0.25">
      <c r="B11" s="7" t="s">
        <v>35</v>
      </c>
      <c r="C11" s="13">
        <v>6300</v>
      </c>
      <c r="D11" s="14">
        <f t="shared" ref="D11:D26" si="6">E11+F11</f>
        <v>2815.0740242261099</v>
      </c>
      <c r="E11" s="14">
        <v>2238.4925975773886</v>
      </c>
      <c r="F11" s="14">
        <v>576.58142664872139</v>
      </c>
      <c r="G11" s="14">
        <f t="shared" si="3"/>
        <v>3484.9259757738901</v>
      </c>
      <c r="H11" s="14">
        <f t="shared" si="4"/>
        <v>0</v>
      </c>
      <c r="I11" s="14">
        <v>447.6985195154777</v>
      </c>
      <c r="J11" s="13">
        <v>6300</v>
      </c>
      <c r="K11" s="14">
        <f t="shared" ref="K11:M11" si="7">J11*1.03</f>
        <v>6489</v>
      </c>
      <c r="L11" s="14">
        <f t="shared" si="7"/>
        <v>6683.67</v>
      </c>
      <c r="M11" s="14">
        <f t="shared" si="7"/>
        <v>6884.1801000000005</v>
      </c>
      <c r="N11" s="3"/>
      <c r="O11" s="3"/>
      <c r="P11" s="3"/>
      <c r="Q11" s="3"/>
      <c r="R11" s="3"/>
    </row>
    <row r="12" spans="2:20" x14ac:dyDescent="0.25">
      <c r="B12" s="7" t="s">
        <v>36</v>
      </c>
      <c r="C12" s="13">
        <v>7900</v>
      </c>
      <c r="D12" s="14">
        <f t="shared" si="6"/>
        <v>3530.0134589502018</v>
      </c>
      <c r="E12" s="14">
        <v>2806.9986541049798</v>
      </c>
      <c r="F12" s="14">
        <v>723.01480484522199</v>
      </c>
      <c r="G12" s="14">
        <f t="shared" si="3"/>
        <v>4369.9865410497987</v>
      </c>
      <c r="H12" s="14">
        <f t="shared" si="4"/>
        <v>0</v>
      </c>
      <c r="I12" s="14">
        <v>561.39973082099596</v>
      </c>
      <c r="J12" s="13">
        <v>7900</v>
      </c>
      <c r="K12" s="14">
        <f t="shared" ref="K12:M12" si="8">J12*1.03</f>
        <v>8137</v>
      </c>
      <c r="L12" s="14">
        <f t="shared" si="8"/>
        <v>8381.11</v>
      </c>
      <c r="M12" s="14">
        <f t="shared" si="8"/>
        <v>8632.5433000000012</v>
      </c>
      <c r="N12" s="3"/>
      <c r="O12" s="3"/>
      <c r="P12" s="3"/>
      <c r="Q12" s="3"/>
      <c r="R12" s="3"/>
    </row>
    <row r="13" spans="2:20" x14ac:dyDescent="0.25">
      <c r="B13" s="12" t="s">
        <v>75</v>
      </c>
      <c r="C13" s="13">
        <v>200</v>
      </c>
      <c r="D13" s="14">
        <f t="shared" si="6"/>
        <v>89.367429340511421</v>
      </c>
      <c r="E13" s="14">
        <v>71.063257065948847</v>
      </c>
      <c r="F13" s="14">
        <v>18.304172274562582</v>
      </c>
      <c r="G13" s="14">
        <f t="shared" si="3"/>
        <v>110.63257065948858</v>
      </c>
      <c r="H13" s="14">
        <f t="shared" si="4"/>
        <v>0</v>
      </c>
      <c r="I13" s="14">
        <v>14.21265141318977</v>
      </c>
      <c r="J13" s="13">
        <v>200</v>
      </c>
      <c r="K13" s="14">
        <f t="shared" ref="K13:M13" si="9">J13*1.03</f>
        <v>206</v>
      </c>
      <c r="L13" s="14">
        <f t="shared" si="9"/>
        <v>212.18</v>
      </c>
      <c r="M13" s="14">
        <f t="shared" si="9"/>
        <v>218.5454</v>
      </c>
      <c r="N13" s="3"/>
      <c r="O13" s="3"/>
      <c r="P13" s="3"/>
      <c r="Q13" s="3"/>
      <c r="R13" s="3"/>
    </row>
    <row r="14" spans="2:20" x14ac:dyDescent="0.25">
      <c r="B14" s="7" t="s">
        <v>47</v>
      </c>
      <c r="C14" s="13">
        <v>2200</v>
      </c>
      <c r="D14" s="14">
        <f t="shared" si="6"/>
        <v>983.04172274562575</v>
      </c>
      <c r="E14" s="14">
        <v>781.69582772543731</v>
      </c>
      <c r="F14" s="14">
        <v>201.34589502018841</v>
      </c>
      <c r="G14" s="14">
        <f t="shared" si="3"/>
        <v>1216.9582772543743</v>
      </c>
      <c r="H14" s="14">
        <f t="shared" si="4"/>
        <v>0</v>
      </c>
      <c r="I14" s="14">
        <v>156.33916554508747</v>
      </c>
      <c r="J14" s="13">
        <v>2200</v>
      </c>
      <c r="K14" s="14">
        <f t="shared" ref="K14:M14" si="10">J14*1.03</f>
        <v>2266</v>
      </c>
      <c r="L14" s="14">
        <f t="shared" si="10"/>
        <v>2333.98</v>
      </c>
      <c r="M14" s="14">
        <f t="shared" si="10"/>
        <v>2403.9994000000002</v>
      </c>
      <c r="N14" s="3"/>
      <c r="O14" s="3"/>
      <c r="P14" s="3"/>
      <c r="Q14" s="3"/>
      <c r="R14" s="3"/>
    </row>
    <row r="15" spans="2:20" x14ac:dyDescent="0.25">
      <c r="B15" s="7" t="s">
        <v>72</v>
      </c>
      <c r="C15" s="13">
        <v>1400</v>
      </c>
      <c r="D15" s="14">
        <f t="shared" si="6"/>
        <v>625.57200538358006</v>
      </c>
      <c r="E15" s="14">
        <v>497.44279946164204</v>
      </c>
      <c r="F15" s="14">
        <v>128.12920592193808</v>
      </c>
      <c r="G15" s="14">
        <f t="shared" si="3"/>
        <v>774.42799461641982</v>
      </c>
      <c r="H15" s="14">
        <f t="shared" si="4"/>
        <v>0</v>
      </c>
      <c r="I15" s="14">
        <v>99.488559892328411</v>
      </c>
      <c r="J15" s="13">
        <v>1400</v>
      </c>
      <c r="K15" s="14">
        <f t="shared" ref="K15:M15" si="11">J15*1.03</f>
        <v>1442</v>
      </c>
      <c r="L15" s="14">
        <f t="shared" si="11"/>
        <v>1485.26</v>
      </c>
      <c r="M15" s="14">
        <f t="shared" si="11"/>
        <v>1529.8178</v>
      </c>
      <c r="N15" s="3"/>
      <c r="O15" s="3"/>
      <c r="P15" s="3"/>
      <c r="Q15" s="3"/>
      <c r="R15" s="3"/>
    </row>
    <row r="16" spans="2:20" x14ac:dyDescent="0.25">
      <c r="B16" s="7" t="s">
        <v>48</v>
      </c>
      <c r="C16" s="13">
        <v>1400</v>
      </c>
      <c r="D16" s="14">
        <f t="shared" si="6"/>
        <v>625.57200538358006</v>
      </c>
      <c r="E16" s="14">
        <v>497.44279946164204</v>
      </c>
      <c r="F16" s="14">
        <v>128.12920592193808</v>
      </c>
      <c r="G16" s="14">
        <f t="shared" si="3"/>
        <v>774.42799461641982</v>
      </c>
      <c r="H16" s="14">
        <f t="shared" si="4"/>
        <v>0</v>
      </c>
      <c r="I16" s="14">
        <v>99.488559892328411</v>
      </c>
      <c r="J16" s="13">
        <v>1400</v>
      </c>
      <c r="K16" s="14">
        <f t="shared" ref="K16:M16" si="12">J16*1.03</f>
        <v>1442</v>
      </c>
      <c r="L16" s="14">
        <f t="shared" si="12"/>
        <v>1485.26</v>
      </c>
      <c r="M16" s="14">
        <f t="shared" si="12"/>
        <v>1529.8178</v>
      </c>
      <c r="N16" s="3"/>
      <c r="O16" s="3"/>
      <c r="P16" s="3"/>
      <c r="Q16" s="3"/>
      <c r="R16" s="3"/>
    </row>
    <row r="17" spans="2:18" x14ac:dyDescent="0.25">
      <c r="B17" s="7" t="s">
        <v>49</v>
      </c>
      <c r="C17" s="13">
        <v>1400</v>
      </c>
      <c r="D17" s="14">
        <f t="shared" si="6"/>
        <v>625.57200538358006</v>
      </c>
      <c r="E17" s="14">
        <v>497.44279946164204</v>
      </c>
      <c r="F17" s="14">
        <v>128.12920592193808</v>
      </c>
      <c r="G17" s="14">
        <f t="shared" si="3"/>
        <v>774.42799461641982</v>
      </c>
      <c r="H17" s="14">
        <f t="shared" si="4"/>
        <v>0</v>
      </c>
      <c r="I17" s="14">
        <v>99.488559892328411</v>
      </c>
      <c r="J17" s="13">
        <v>1400</v>
      </c>
      <c r="K17" s="14">
        <f t="shared" ref="K17:M17" si="13">J17*1.03</f>
        <v>1442</v>
      </c>
      <c r="L17" s="14">
        <f t="shared" si="13"/>
        <v>1485.26</v>
      </c>
      <c r="M17" s="14">
        <f t="shared" si="13"/>
        <v>1529.8178</v>
      </c>
      <c r="N17" s="3"/>
      <c r="O17" s="3"/>
      <c r="P17" s="3"/>
      <c r="Q17" s="3"/>
      <c r="R17" s="3"/>
    </row>
    <row r="18" spans="2:18" x14ac:dyDescent="0.25">
      <c r="B18" s="12" t="s">
        <v>76</v>
      </c>
      <c r="C18" s="13">
        <v>1100</v>
      </c>
      <c r="D18" s="14">
        <f t="shared" si="6"/>
        <v>491.52086137281287</v>
      </c>
      <c r="E18" s="14">
        <v>390.84791386271866</v>
      </c>
      <c r="F18" s="14">
        <v>100.6729475100942</v>
      </c>
      <c r="G18" s="14">
        <f t="shared" si="3"/>
        <v>608.47913862718713</v>
      </c>
      <c r="H18" s="14">
        <f t="shared" si="4"/>
        <v>0</v>
      </c>
      <c r="I18" s="14">
        <v>78.169582772543734</v>
      </c>
      <c r="J18" s="13">
        <v>1100</v>
      </c>
      <c r="K18" s="14">
        <f t="shared" ref="K18:M18" si="14">J18*1.03</f>
        <v>1133</v>
      </c>
      <c r="L18" s="14">
        <f t="shared" si="14"/>
        <v>1166.99</v>
      </c>
      <c r="M18" s="14">
        <f t="shared" si="14"/>
        <v>1201.9997000000001</v>
      </c>
      <c r="N18" s="3"/>
      <c r="O18" s="3"/>
      <c r="P18" s="3"/>
      <c r="Q18" s="3"/>
      <c r="R18" s="3"/>
    </row>
    <row r="19" spans="2:18" x14ac:dyDescent="0.25">
      <c r="B19" s="7" t="s">
        <v>50</v>
      </c>
      <c r="C19" s="13">
        <v>1400</v>
      </c>
      <c r="D19" s="14">
        <f t="shared" si="6"/>
        <v>625.57200538358006</v>
      </c>
      <c r="E19" s="14">
        <v>497.44279946164204</v>
      </c>
      <c r="F19" s="14">
        <v>128.12920592193808</v>
      </c>
      <c r="G19" s="14">
        <f t="shared" si="3"/>
        <v>774.42799461641982</v>
      </c>
      <c r="H19" s="14">
        <f t="shared" si="4"/>
        <v>0</v>
      </c>
      <c r="I19" s="14">
        <v>99.488559892328411</v>
      </c>
      <c r="J19" s="13">
        <v>1400</v>
      </c>
      <c r="K19" s="14">
        <f t="shared" ref="K19:M19" si="15">J19*1.03</f>
        <v>1442</v>
      </c>
      <c r="L19" s="14">
        <f t="shared" si="15"/>
        <v>1485.26</v>
      </c>
      <c r="M19" s="14">
        <f t="shared" si="15"/>
        <v>1529.8178</v>
      </c>
      <c r="N19" s="3"/>
      <c r="O19" s="3"/>
      <c r="P19" s="3"/>
      <c r="Q19" s="3"/>
      <c r="R19" s="3"/>
    </row>
    <row r="20" spans="2:18" x14ac:dyDescent="0.25">
      <c r="B20" s="12" t="s">
        <v>77</v>
      </c>
      <c r="C20" s="13">
        <v>1400</v>
      </c>
      <c r="D20" s="14">
        <f t="shared" si="6"/>
        <v>625.57200538358006</v>
      </c>
      <c r="E20" s="14">
        <v>497.44279946164204</v>
      </c>
      <c r="F20" s="14">
        <v>128.12920592193808</v>
      </c>
      <c r="G20" s="14">
        <f t="shared" si="3"/>
        <v>774.42799461641982</v>
      </c>
      <c r="H20" s="14">
        <f t="shared" si="4"/>
        <v>0</v>
      </c>
      <c r="I20" s="14">
        <v>99.488559892328411</v>
      </c>
      <c r="J20" s="13">
        <v>1400</v>
      </c>
      <c r="K20" s="14">
        <f t="shared" ref="K20:M20" si="16">J20*1.03</f>
        <v>1442</v>
      </c>
      <c r="L20" s="14">
        <f t="shared" si="16"/>
        <v>1485.26</v>
      </c>
      <c r="M20" s="14">
        <f t="shared" si="16"/>
        <v>1529.8178</v>
      </c>
      <c r="N20" s="3"/>
      <c r="O20" s="3"/>
      <c r="P20" s="3"/>
      <c r="Q20" s="3"/>
      <c r="R20" s="3"/>
    </row>
    <row r="21" spans="2:18" x14ac:dyDescent="0.25">
      <c r="B21" s="7" t="s">
        <v>51</v>
      </c>
      <c r="C21" s="13">
        <v>1200</v>
      </c>
      <c r="D21" s="14">
        <f t="shared" si="6"/>
        <v>536.20457604306864</v>
      </c>
      <c r="E21" s="14">
        <v>426.37954239569314</v>
      </c>
      <c r="F21" s="14">
        <v>109.82503364737549</v>
      </c>
      <c r="G21" s="14">
        <f t="shared" si="3"/>
        <v>663.79542395693147</v>
      </c>
      <c r="H21" s="14">
        <f t="shared" si="4"/>
        <v>0</v>
      </c>
      <c r="I21" s="14">
        <v>85.275908479138636</v>
      </c>
      <c r="J21" s="13">
        <v>1200</v>
      </c>
      <c r="K21" s="14">
        <f t="shared" ref="K21:M21" si="17">J21*1.03</f>
        <v>1236</v>
      </c>
      <c r="L21" s="14">
        <f t="shared" si="17"/>
        <v>1273.08</v>
      </c>
      <c r="M21" s="14">
        <f t="shared" si="17"/>
        <v>1311.2724000000001</v>
      </c>
      <c r="N21" s="3"/>
      <c r="O21" s="3"/>
      <c r="P21" s="3"/>
      <c r="Q21" s="3"/>
      <c r="R21" s="3"/>
    </row>
    <row r="22" spans="2:18" x14ac:dyDescent="0.25">
      <c r="B22" s="7" t="s">
        <v>52</v>
      </c>
      <c r="C22" s="13">
        <v>1400</v>
      </c>
      <c r="D22" s="14">
        <f t="shared" si="6"/>
        <v>625.57200538358006</v>
      </c>
      <c r="E22" s="14">
        <v>497.44279946164204</v>
      </c>
      <c r="F22" s="14">
        <v>128.12920592193808</v>
      </c>
      <c r="G22" s="14">
        <f t="shared" si="3"/>
        <v>774.42799461641982</v>
      </c>
      <c r="H22" s="14">
        <f t="shared" si="4"/>
        <v>0</v>
      </c>
      <c r="I22" s="14">
        <v>99.488559892328411</v>
      </c>
      <c r="J22" s="13">
        <v>1400</v>
      </c>
      <c r="K22" s="14">
        <f t="shared" ref="K22:M22" si="18">J22*1.03</f>
        <v>1442</v>
      </c>
      <c r="L22" s="14">
        <f t="shared" si="18"/>
        <v>1485.26</v>
      </c>
      <c r="M22" s="14">
        <f t="shared" si="18"/>
        <v>1529.8178</v>
      </c>
      <c r="N22" s="3"/>
      <c r="O22" s="3"/>
      <c r="P22" s="3"/>
      <c r="Q22" s="3"/>
      <c r="R22" s="3"/>
    </row>
    <row r="23" spans="2:18" x14ac:dyDescent="0.25">
      <c r="B23" s="7" t="s">
        <v>53</v>
      </c>
      <c r="C23" s="13">
        <v>1400</v>
      </c>
      <c r="D23" s="14">
        <f t="shared" si="6"/>
        <v>625.57200538358006</v>
      </c>
      <c r="E23" s="14">
        <v>497.44279946164204</v>
      </c>
      <c r="F23" s="14">
        <v>128.12920592193808</v>
      </c>
      <c r="G23" s="14">
        <f t="shared" si="3"/>
        <v>774.42799461641982</v>
      </c>
      <c r="H23" s="14">
        <f t="shared" si="4"/>
        <v>0</v>
      </c>
      <c r="I23" s="14">
        <v>99.488559892328411</v>
      </c>
      <c r="J23" s="13">
        <v>1400</v>
      </c>
      <c r="K23" s="14">
        <f t="shared" ref="K23:M23" si="19">J23*1.03</f>
        <v>1442</v>
      </c>
      <c r="L23" s="14">
        <f t="shared" si="19"/>
        <v>1485.26</v>
      </c>
      <c r="M23" s="14">
        <f t="shared" si="19"/>
        <v>1529.8178</v>
      </c>
      <c r="N23" s="3"/>
      <c r="O23" s="3"/>
      <c r="P23" s="3"/>
      <c r="Q23" s="3"/>
      <c r="R23" s="3"/>
    </row>
    <row r="24" spans="2:18" x14ac:dyDescent="0.25">
      <c r="B24" s="7" t="s">
        <v>54</v>
      </c>
      <c r="C24" s="13">
        <v>1400</v>
      </c>
      <c r="D24" s="14">
        <f t="shared" si="6"/>
        <v>625.57200538358006</v>
      </c>
      <c r="E24" s="14">
        <v>497.44279946164204</v>
      </c>
      <c r="F24" s="14">
        <v>128.12920592193808</v>
      </c>
      <c r="G24" s="14">
        <f t="shared" si="3"/>
        <v>774.42799461641982</v>
      </c>
      <c r="H24" s="14">
        <f t="shared" si="4"/>
        <v>0</v>
      </c>
      <c r="I24" s="14">
        <v>99.488559892328411</v>
      </c>
      <c r="J24" s="13">
        <v>1400</v>
      </c>
      <c r="K24" s="14">
        <f t="shared" ref="K24:M24" si="20">J24*1.03</f>
        <v>1442</v>
      </c>
      <c r="L24" s="14">
        <f t="shared" si="20"/>
        <v>1485.26</v>
      </c>
      <c r="M24" s="14">
        <f t="shared" si="20"/>
        <v>1529.8178</v>
      </c>
      <c r="N24" s="3"/>
      <c r="O24" s="3"/>
      <c r="P24" s="3"/>
      <c r="Q24" s="3"/>
      <c r="R24" s="3"/>
    </row>
    <row r="25" spans="2:18" x14ac:dyDescent="0.25">
      <c r="B25" s="7" t="s">
        <v>55</v>
      </c>
      <c r="C25" s="13">
        <v>1400</v>
      </c>
      <c r="D25" s="14">
        <f t="shared" si="6"/>
        <v>625.57200538358006</v>
      </c>
      <c r="E25" s="14">
        <v>497.44279946164204</v>
      </c>
      <c r="F25" s="14">
        <v>128.12920592193808</v>
      </c>
      <c r="G25" s="14">
        <f t="shared" si="3"/>
        <v>774.42799461641982</v>
      </c>
      <c r="H25" s="14">
        <f t="shared" si="4"/>
        <v>0</v>
      </c>
      <c r="I25" s="14">
        <v>99.488559892328411</v>
      </c>
      <c r="J25" s="13">
        <v>1400</v>
      </c>
      <c r="K25" s="14">
        <f t="shared" ref="K25:M25" si="21">J25*1.03</f>
        <v>1442</v>
      </c>
      <c r="L25" s="14">
        <f t="shared" si="21"/>
        <v>1485.26</v>
      </c>
      <c r="M25" s="14">
        <f t="shared" si="21"/>
        <v>1529.8178</v>
      </c>
      <c r="N25" s="3"/>
      <c r="O25" s="3"/>
      <c r="P25" s="3"/>
      <c r="Q25" s="3"/>
      <c r="R25" s="3"/>
    </row>
    <row r="26" spans="2:18" x14ac:dyDescent="0.25">
      <c r="B26" s="7" t="s">
        <v>183</v>
      </c>
      <c r="C26" s="13">
        <v>0</v>
      </c>
      <c r="D26" s="14">
        <f t="shared" si="6"/>
        <v>223.41857335127861</v>
      </c>
      <c r="E26" s="14">
        <v>177.65814266487214</v>
      </c>
      <c r="F26" s="14">
        <v>45.760430686406458</v>
      </c>
      <c r="G26" s="14">
        <f t="shared" si="3"/>
        <v>276.58142664872139</v>
      </c>
      <c r="H26" s="14">
        <f t="shared" si="4"/>
        <v>0</v>
      </c>
      <c r="I26" s="14">
        <v>35.53162853297443</v>
      </c>
      <c r="J26" s="13">
        <v>500</v>
      </c>
      <c r="K26" s="14">
        <f t="shared" ref="K26:M26" si="22">J26*1.03</f>
        <v>515</v>
      </c>
      <c r="L26" s="14">
        <f t="shared" si="22"/>
        <v>530.45000000000005</v>
      </c>
      <c r="M26" s="14">
        <f t="shared" si="22"/>
        <v>546.36350000000004</v>
      </c>
      <c r="N26" s="3"/>
      <c r="O26" s="3"/>
      <c r="P26" s="3"/>
      <c r="Q26" s="3"/>
      <c r="R26" s="3"/>
    </row>
    <row r="27" spans="2:18" x14ac:dyDescent="0.25">
      <c r="B27" s="6" t="s">
        <v>168</v>
      </c>
      <c r="C27" s="11">
        <f>SUM(C10:C26)</f>
        <v>33300</v>
      </c>
      <c r="D27" s="11">
        <f t="shared" ref="D27:M27" si="23">SUM(D10:D26)</f>
        <v>15103.095558546427</v>
      </c>
      <c r="E27" s="11">
        <f t="shared" si="23"/>
        <v>12009.690444145352</v>
      </c>
      <c r="F27" s="11">
        <f t="shared" si="23"/>
        <v>3093.4051144010773</v>
      </c>
      <c r="G27" s="11">
        <f t="shared" si="23"/>
        <v>18696.904441453571</v>
      </c>
      <c r="H27" s="11">
        <f t="shared" si="23"/>
        <v>0</v>
      </c>
      <c r="I27" s="11">
        <f t="shared" si="23"/>
        <v>2401.9380888290711</v>
      </c>
      <c r="J27" s="11">
        <f t="shared" si="23"/>
        <v>33800</v>
      </c>
      <c r="K27" s="11">
        <f t="shared" si="23"/>
        <v>34814</v>
      </c>
      <c r="L27" s="11">
        <f t="shared" si="23"/>
        <v>35858.419999999991</v>
      </c>
      <c r="M27" s="11">
        <f t="shared" si="23"/>
        <v>36934.172599999998</v>
      </c>
      <c r="N27" s="3"/>
      <c r="O27" s="3"/>
      <c r="P27" s="3"/>
      <c r="Q27" s="3"/>
      <c r="R27" s="3"/>
    </row>
    <row r="28" spans="2:18" x14ac:dyDescent="0.25">
      <c r="B28" s="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  <c r="O28" s="3"/>
      <c r="P28" s="3"/>
      <c r="Q28" s="3"/>
      <c r="R28" s="3"/>
    </row>
    <row r="29" spans="2:18" x14ac:dyDescent="0.25">
      <c r="B29" s="6" t="s">
        <v>70</v>
      </c>
      <c r="C29" s="11">
        <f>C27+C8</f>
        <v>39300</v>
      </c>
      <c r="D29" s="11">
        <f t="shared" ref="D29:M29" si="24">D27+D8</f>
        <v>15503.095558546427</v>
      </c>
      <c r="E29" s="11">
        <f t="shared" si="24"/>
        <v>12009.690444145352</v>
      </c>
      <c r="F29" s="11">
        <f t="shared" si="24"/>
        <v>3093.4051144010773</v>
      </c>
      <c r="G29" s="11"/>
      <c r="H29" s="11">
        <f t="shared" si="24"/>
        <v>-400</v>
      </c>
      <c r="I29" s="11"/>
      <c r="J29" s="11">
        <f>J27+J8</f>
        <v>38000</v>
      </c>
      <c r="K29" s="11">
        <f t="shared" si="24"/>
        <v>39140</v>
      </c>
      <c r="L29" s="11">
        <f t="shared" si="24"/>
        <v>40314.19999999999</v>
      </c>
      <c r="M29" s="11">
        <f t="shared" si="24"/>
        <v>41523.625999999997</v>
      </c>
      <c r="N29" s="3"/>
      <c r="O29" s="3"/>
      <c r="P29" s="3"/>
      <c r="Q29" s="3"/>
      <c r="R29" s="3"/>
    </row>
    <row r="30" spans="2:18" x14ac:dyDescent="0.25"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"/>
      <c r="O30" s="3"/>
      <c r="P30" s="3"/>
      <c r="Q30" s="3"/>
      <c r="R30" s="3"/>
    </row>
    <row r="31" spans="2:18" x14ac:dyDescent="0.25">
      <c r="B31" s="6" t="s">
        <v>0</v>
      </c>
      <c r="C31" s="11">
        <v>0</v>
      </c>
      <c r="D31" s="11">
        <v>0</v>
      </c>
      <c r="E31" s="11">
        <v>0</v>
      </c>
      <c r="F31" s="11">
        <v>0</v>
      </c>
      <c r="G31" s="11"/>
      <c r="H31" s="11">
        <f t="shared" ref="H31" si="25">E31+F31+G31-D31</f>
        <v>0</v>
      </c>
      <c r="I31" s="11"/>
      <c r="J31" s="11">
        <v>0</v>
      </c>
      <c r="K31" s="11">
        <v>0</v>
      </c>
      <c r="L31" s="11">
        <v>0</v>
      </c>
      <c r="M31" s="11">
        <v>0</v>
      </c>
      <c r="N31" s="3"/>
      <c r="O31" s="3"/>
      <c r="P31" s="3"/>
      <c r="Q31" s="3"/>
      <c r="R31" s="3"/>
    </row>
    <row r="32" spans="2:18" x14ac:dyDescent="0.25">
      <c r="B32" s="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"/>
      <c r="O32" s="3"/>
      <c r="P32" s="3"/>
      <c r="Q32" s="3"/>
      <c r="R32" s="3"/>
    </row>
    <row r="33" spans="2:18" x14ac:dyDescent="0.25">
      <c r="B33" s="6" t="s">
        <v>73</v>
      </c>
      <c r="C33" s="11">
        <f t="shared" ref="C33:M33" si="26">C29+C31</f>
        <v>39300</v>
      </c>
      <c r="D33" s="11">
        <f t="shared" si="26"/>
        <v>15503.095558546427</v>
      </c>
      <c r="E33" s="11">
        <f t="shared" si="26"/>
        <v>12009.690444145352</v>
      </c>
      <c r="F33" s="11">
        <f t="shared" si="26"/>
        <v>3093.4051144010773</v>
      </c>
      <c r="G33" s="11"/>
      <c r="H33" s="11">
        <f t="shared" si="26"/>
        <v>-400</v>
      </c>
      <c r="I33" s="11"/>
      <c r="J33" s="11">
        <f t="shared" ref="J33" si="27">J29+J31</f>
        <v>38000</v>
      </c>
      <c r="K33" s="11">
        <f t="shared" si="26"/>
        <v>39140</v>
      </c>
      <c r="L33" s="11">
        <f t="shared" si="26"/>
        <v>40314.19999999999</v>
      </c>
      <c r="M33" s="11">
        <f t="shared" si="26"/>
        <v>41523.625999999997</v>
      </c>
      <c r="N33" s="3"/>
      <c r="O33" s="3"/>
      <c r="P33" s="3"/>
      <c r="Q33" s="3"/>
      <c r="R33" s="3"/>
    </row>
    <row r="35" spans="2:18" x14ac:dyDescent="0.25">
      <c r="B35" s="2" t="s">
        <v>125</v>
      </c>
    </row>
    <row r="36" spans="2:18" x14ac:dyDescent="0.25">
      <c r="B36" t="s">
        <v>135</v>
      </c>
    </row>
    <row r="37" spans="2:18" x14ac:dyDescent="0.25">
      <c r="B37" t="s">
        <v>191</v>
      </c>
    </row>
    <row r="38" spans="2:18" x14ac:dyDescent="0.25">
      <c r="B38" s="30"/>
    </row>
  </sheetData>
  <pageMargins left="0.7" right="0.7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R24"/>
  <sheetViews>
    <sheetView workbookViewId="0">
      <selection activeCell="D16" sqref="D16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18" ht="30" x14ac:dyDescent="0.25">
      <c r="B2" s="6" t="s">
        <v>10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7" t="s">
        <v>79</v>
      </c>
      <c r="C5" s="14">
        <v>1200</v>
      </c>
      <c r="D5" s="14">
        <v>402</v>
      </c>
      <c r="E5" s="14">
        <v>402</v>
      </c>
      <c r="F5" s="14"/>
      <c r="G5" s="14"/>
      <c r="H5" s="14">
        <f t="shared" ref="H5:H9" si="0">E5+F5-D5</f>
        <v>0</v>
      </c>
      <c r="I5" s="14"/>
      <c r="J5" s="14">
        <v>1660</v>
      </c>
      <c r="K5" s="14">
        <f t="shared" ref="K5:M9" si="1">J5*1.03</f>
        <v>1709.8</v>
      </c>
      <c r="L5" s="14">
        <f t="shared" si="1"/>
        <v>1761.0940000000001</v>
      </c>
      <c r="M5" s="14">
        <f t="shared" si="1"/>
        <v>1813.9268200000001</v>
      </c>
      <c r="N5" s="3"/>
      <c r="O5" s="3"/>
      <c r="P5" s="3"/>
      <c r="Q5" s="3"/>
      <c r="R5" s="3"/>
    </row>
    <row r="6" spans="2:18" x14ac:dyDescent="0.25">
      <c r="B6" s="7" t="s">
        <v>81</v>
      </c>
      <c r="C6" s="14">
        <v>600</v>
      </c>
      <c r="D6" s="14">
        <v>442</v>
      </c>
      <c r="E6" s="14">
        <v>442</v>
      </c>
      <c r="F6" s="11"/>
      <c r="G6" s="11"/>
      <c r="H6" s="14">
        <f t="shared" si="0"/>
        <v>0</v>
      </c>
      <c r="I6" s="14"/>
      <c r="J6" s="14">
        <v>600</v>
      </c>
      <c r="K6" s="14">
        <f t="shared" si="1"/>
        <v>618</v>
      </c>
      <c r="L6" s="14">
        <f t="shared" si="1"/>
        <v>636.54</v>
      </c>
      <c r="M6" s="14">
        <f t="shared" si="1"/>
        <v>655.63620000000003</v>
      </c>
      <c r="N6" s="3"/>
      <c r="O6" s="3"/>
      <c r="P6" s="3"/>
      <c r="Q6" s="3"/>
      <c r="R6" s="3"/>
    </row>
    <row r="7" spans="2:18" x14ac:dyDescent="0.25">
      <c r="B7" s="7" t="s">
        <v>199</v>
      </c>
      <c r="C7" s="14">
        <v>0</v>
      </c>
      <c r="D7" s="14">
        <v>235</v>
      </c>
      <c r="E7" s="14">
        <v>235</v>
      </c>
      <c r="F7" s="14"/>
      <c r="G7" s="14"/>
      <c r="H7" s="14">
        <f t="shared" si="0"/>
        <v>0</v>
      </c>
      <c r="I7" s="14"/>
      <c r="J7" s="14">
        <v>235</v>
      </c>
      <c r="K7" s="14">
        <f t="shared" si="1"/>
        <v>242.05</v>
      </c>
      <c r="L7" s="14">
        <f t="shared" si="1"/>
        <v>249.31150000000002</v>
      </c>
      <c r="M7" s="14">
        <f t="shared" si="1"/>
        <v>256.79084500000005</v>
      </c>
      <c r="N7" s="3"/>
      <c r="O7" s="3"/>
      <c r="P7" s="3"/>
      <c r="Q7" s="3"/>
      <c r="R7" s="3"/>
    </row>
    <row r="8" spans="2:18" x14ac:dyDescent="0.25">
      <c r="B8" s="7" t="s">
        <v>69</v>
      </c>
      <c r="C8" s="14">
        <v>600</v>
      </c>
      <c r="D8" s="14">
        <v>600</v>
      </c>
      <c r="E8" s="11"/>
      <c r="F8" s="11"/>
      <c r="G8" s="11"/>
      <c r="H8" s="14">
        <f t="shared" si="0"/>
        <v>-600</v>
      </c>
      <c r="I8" s="14"/>
      <c r="J8" s="14"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3"/>
      <c r="O8" s="3"/>
      <c r="P8" s="3"/>
      <c r="Q8" s="3"/>
      <c r="R8" s="3"/>
    </row>
    <row r="9" spans="2:18" x14ac:dyDescent="0.25">
      <c r="B9" s="7" t="s">
        <v>68</v>
      </c>
      <c r="C9" s="14">
        <v>600</v>
      </c>
      <c r="D9" s="14">
        <v>98</v>
      </c>
      <c r="E9" s="14">
        <v>98</v>
      </c>
      <c r="F9" s="14"/>
      <c r="G9" s="14"/>
      <c r="H9" s="14">
        <f t="shared" si="0"/>
        <v>0</v>
      </c>
      <c r="I9" s="14"/>
      <c r="J9" s="14">
        <v>600</v>
      </c>
      <c r="K9" s="14">
        <f t="shared" si="1"/>
        <v>618</v>
      </c>
      <c r="L9" s="14">
        <f t="shared" si="1"/>
        <v>636.54</v>
      </c>
      <c r="M9" s="14">
        <f t="shared" si="1"/>
        <v>655.63620000000003</v>
      </c>
      <c r="N9" s="3"/>
      <c r="O9" s="3"/>
      <c r="P9" s="3"/>
      <c r="Q9" s="3"/>
      <c r="R9" s="3"/>
    </row>
    <row r="10" spans="2:18" x14ac:dyDescent="0.25">
      <c r="B10" s="6" t="s">
        <v>80</v>
      </c>
      <c r="C10" s="11">
        <f>SUM(C5:C9)</f>
        <v>3000</v>
      </c>
      <c r="D10" s="11">
        <f t="shared" ref="D10:M10" si="2">SUM(D5:D9)</f>
        <v>1777</v>
      </c>
      <c r="E10" s="11">
        <f t="shared" si="2"/>
        <v>1177</v>
      </c>
      <c r="F10" s="11">
        <f t="shared" si="2"/>
        <v>0</v>
      </c>
      <c r="G10" s="11">
        <f t="shared" si="2"/>
        <v>0</v>
      </c>
      <c r="H10" s="11">
        <f t="shared" si="2"/>
        <v>-600</v>
      </c>
      <c r="I10" s="11">
        <f t="shared" si="2"/>
        <v>0</v>
      </c>
      <c r="J10" s="11">
        <f>SUM(J5:J9)</f>
        <v>3095</v>
      </c>
      <c r="K10" s="11">
        <f t="shared" si="2"/>
        <v>3187.8500000000004</v>
      </c>
      <c r="L10" s="11">
        <f t="shared" si="2"/>
        <v>3283.4854999999998</v>
      </c>
      <c r="M10" s="11">
        <f t="shared" si="2"/>
        <v>3381.990065</v>
      </c>
      <c r="N10" s="3"/>
      <c r="O10" s="3"/>
      <c r="P10" s="3"/>
      <c r="Q10" s="3"/>
      <c r="R10" s="3"/>
    </row>
    <row r="11" spans="2:18" x14ac:dyDescent="0.25">
      <c r="B11" s="8"/>
      <c r="C11" s="14"/>
      <c r="D11" s="11"/>
      <c r="E11" s="11"/>
      <c r="F11" s="11"/>
      <c r="G11" s="11"/>
      <c r="H11" s="14"/>
      <c r="I11" s="14"/>
      <c r="J11" s="14"/>
      <c r="K11" s="14"/>
      <c r="L11" s="14"/>
      <c r="M11" s="14"/>
      <c r="N11" s="3"/>
      <c r="O11" s="3"/>
      <c r="P11" s="3"/>
      <c r="Q11" s="3"/>
      <c r="R11" s="3"/>
    </row>
    <row r="12" spans="2:18" x14ac:dyDescent="0.25">
      <c r="B12" s="6" t="s">
        <v>168</v>
      </c>
      <c r="C12" s="11">
        <v>82900</v>
      </c>
      <c r="D12" s="11">
        <f>E12+F12</f>
        <v>37043.079407806188</v>
      </c>
      <c r="E12" s="11">
        <v>29456</v>
      </c>
      <c r="F12" s="11">
        <v>7587.0794078061908</v>
      </c>
      <c r="G12" s="11">
        <f>J12-F12-E12</f>
        <v>45856.920592193812</v>
      </c>
      <c r="H12" s="11">
        <f t="shared" ref="H12" si="3">E12+F12-D12</f>
        <v>0</v>
      </c>
      <c r="I12" s="11">
        <v>5891.1440107671588</v>
      </c>
      <c r="J12" s="11">
        <v>82900</v>
      </c>
      <c r="K12" s="11">
        <f t="shared" ref="K12:M12" si="4">J12*1.03</f>
        <v>85387</v>
      </c>
      <c r="L12" s="11">
        <f t="shared" si="4"/>
        <v>87948.61</v>
      </c>
      <c r="M12" s="11">
        <f t="shared" si="4"/>
        <v>90587.068299999999</v>
      </c>
      <c r="N12" s="3"/>
      <c r="O12" s="3"/>
      <c r="P12" s="3"/>
      <c r="Q12" s="3"/>
      <c r="R12" s="3"/>
    </row>
    <row r="13" spans="2:1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18" x14ac:dyDescent="0.25">
      <c r="B14" s="6" t="s">
        <v>70</v>
      </c>
      <c r="C14" s="11">
        <f t="shared" ref="C14:M14" si="5">C12+C10</f>
        <v>85900</v>
      </c>
      <c r="D14" s="11">
        <f t="shared" si="5"/>
        <v>38820.079407806188</v>
      </c>
      <c r="E14" s="11">
        <f t="shared" si="5"/>
        <v>30633</v>
      </c>
      <c r="F14" s="11">
        <f t="shared" si="5"/>
        <v>7587.0794078061908</v>
      </c>
      <c r="G14" s="11">
        <f t="shared" si="5"/>
        <v>45856.920592193812</v>
      </c>
      <c r="H14" s="11">
        <f t="shared" si="5"/>
        <v>-600</v>
      </c>
      <c r="I14" s="11">
        <f t="shared" si="5"/>
        <v>5891.1440107671588</v>
      </c>
      <c r="J14" s="11">
        <f t="shared" ref="J14" si="6">J12+J10</f>
        <v>85995</v>
      </c>
      <c r="K14" s="11">
        <f t="shared" si="5"/>
        <v>88574.85</v>
      </c>
      <c r="L14" s="11">
        <f t="shared" si="5"/>
        <v>91232.095499999996</v>
      </c>
      <c r="M14" s="11">
        <f t="shared" si="5"/>
        <v>93969.058365000004</v>
      </c>
      <c r="N14" s="3"/>
      <c r="O14" s="3"/>
      <c r="P14" s="3"/>
      <c r="Q14" s="3"/>
      <c r="R14" s="3"/>
    </row>
    <row r="15" spans="2:18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18" x14ac:dyDescent="0.25">
      <c r="B16" s="7" t="s">
        <v>209</v>
      </c>
      <c r="C16" s="14">
        <v>-9900</v>
      </c>
      <c r="D16" s="14">
        <f>C16/3</f>
        <v>-3300</v>
      </c>
      <c r="E16" s="14">
        <v>-914</v>
      </c>
      <c r="F16" s="14">
        <v>-816</v>
      </c>
      <c r="G16" s="14"/>
      <c r="H16" s="14">
        <f t="shared" ref="H16" si="7">E16+F16-D16</f>
        <v>1570</v>
      </c>
      <c r="I16" s="14"/>
      <c r="J16" s="14">
        <v>-9900</v>
      </c>
      <c r="K16" s="14">
        <v>-9900</v>
      </c>
      <c r="L16" s="14">
        <v>-9900</v>
      </c>
      <c r="M16" s="14">
        <v>-9900</v>
      </c>
      <c r="N16" s="3"/>
      <c r="O16" s="3"/>
      <c r="P16" s="3"/>
      <c r="Q16" s="3"/>
      <c r="R16" s="3"/>
    </row>
    <row r="17" spans="2:18" x14ac:dyDescent="0.25">
      <c r="B17" s="6" t="s">
        <v>0</v>
      </c>
      <c r="C17" s="11">
        <f>C16</f>
        <v>-9900</v>
      </c>
      <c r="D17" s="11">
        <f t="shared" ref="D17:M17" si="8">D16</f>
        <v>-3300</v>
      </c>
      <c r="E17" s="11">
        <f t="shared" si="8"/>
        <v>-914</v>
      </c>
      <c r="F17" s="11">
        <f t="shared" si="8"/>
        <v>-816</v>
      </c>
      <c r="G17" s="11">
        <f t="shared" ref="G17:I17" si="9">G16</f>
        <v>0</v>
      </c>
      <c r="H17" s="11">
        <f t="shared" si="9"/>
        <v>1570</v>
      </c>
      <c r="I17" s="11">
        <f t="shared" si="9"/>
        <v>0</v>
      </c>
      <c r="J17" s="11">
        <f>J16</f>
        <v>-9900</v>
      </c>
      <c r="K17" s="11">
        <f t="shared" si="8"/>
        <v>-9900</v>
      </c>
      <c r="L17" s="11">
        <f t="shared" si="8"/>
        <v>-9900</v>
      </c>
      <c r="M17" s="11">
        <f t="shared" si="8"/>
        <v>-9900</v>
      </c>
      <c r="N17" s="3"/>
      <c r="O17" s="3"/>
      <c r="P17" s="3"/>
      <c r="Q17" s="3"/>
      <c r="R17" s="3"/>
    </row>
    <row r="18" spans="2:18" x14ac:dyDescent="0.2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3"/>
    </row>
    <row r="19" spans="2:18" x14ac:dyDescent="0.25">
      <c r="B19" s="6" t="s">
        <v>73</v>
      </c>
      <c r="C19" s="11">
        <f t="shared" ref="C19:M19" si="10">C14+C17</f>
        <v>76000</v>
      </c>
      <c r="D19" s="11">
        <f t="shared" si="10"/>
        <v>35520.079407806188</v>
      </c>
      <c r="E19" s="11">
        <f t="shared" si="10"/>
        <v>29719</v>
      </c>
      <c r="F19" s="11">
        <f t="shared" si="10"/>
        <v>6771.0794078061908</v>
      </c>
      <c r="G19" s="11">
        <f t="shared" ref="G19:I19" si="11">G14+G17</f>
        <v>45856.920592193812</v>
      </c>
      <c r="H19" s="11">
        <f t="shared" si="11"/>
        <v>970</v>
      </c>
      <c r="I19" s="11">
        <f t="shared" si="11"/>
        <v>5891.1440107671588</v>
      </c>
      <c r="J19" s="11">
        <f t="shared" ref="J19" si="12">J14+J17</f>
        <v>76095</v>
      </c>
      <c r="K19" s="11">
        <f t="shared" si="10"/>
        <v>78674.850000000006</v>
      </c>
      <c r="L19" s="11">
        <f t="shared" si="10"/>
        <v>81332.095499999996</v>
      </c>
      <c r="M19" s="11">
        <f t="shared" si="10"/>
        <v>84069.058365000004</v>
      </c>
      <c r="N19" s="3"/>
      <c r="O19" s="3"/>
      <c r="P19" s="3"/>
      <c r="Q19" s="3"/>
      <c r="R19" s="3"/>
    </row>
    <row r="21" spans="2:18" x14ac:dyDescent="0.25">
      <c r="B21" s="2" t="s">
        <v>125</v>
      </c>
    </row>
    <row r="22" spans="2:18" x14ac:dyDescent="0.25">
      <c r="B22" t="s">
        <v>191</v>
      </c>
    </row>
    <row r="23" spans="2:18" x14ac:dyDescent="0.25">
      <c r="B23" t="s">
        <v>136</v>
      </c>
    </row>
    <row r="24" spans="2:18" x14ac:dyDescent="0.25">
      <c r="B24" s="39" t="s">
        <v>192</v>
      </c>
    </row>
  </sheetData>
  <pageMargins left="0.7" right="0.7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R23"/>
  <sheetViews>
    <sheetView workbookViewId="0">
      <selection activeCell="F14" sqref="F14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18" ht="30" x14ac:dyDescent="0.25">
      <c r="B2" s="6" t="s">
        <v>11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7" t="s">
        <v>79</v>
      </c>
      <c r="C5" s="14">
        <v>2500</v>
      </c>
      <c r="D5" s="14">
        <v>450</v>
      </c>
      <c r="E5" s="14">
        <v>450</v>
      </c>
      <c r="F5" s="14"/>
      <c r="G5" s="14"/>
      <c r="H5" s="14">
        <f t="shared" ref="H5:H7" si="0">E5+F5-D5</f>
        <v>0</v>
      </c>
      <c r="I5" s="14"/>
      <c r="J5" s="14">
        <v>2500</v>
      </c>
      <c r="K5" s="14">
        <f t="shared" ref="K5:M7" si="1">J5*1.03</f>
        <v>2575</v>
      </c>
      <c r="L5" s="14">
        <f t="shared" si="1"/>
        <v>2652.25</v>
      </c>
      <c r="M5" s="14">
        <f t="shared" si="1"/>
        <v>2731.8175000000001</v>
      </c>
      <c r="N5" s="3"/>
      <c r="O5" s="3"/>
      <c r="P5" s="3"/>
      <c r="Q5" s="3"/>
      <c r="R5" s="3"/>
    </row>
    <row r="6" spans="2:18" x14ac:dyDescent="0.25">
      <c r="B6" s="7" t="s">
        <v>69</v>
      </c>
      <c r="C6" s="14">
        <v>500</v>
      </c>
      <c r="D6" s="14">
        <v>500</v>
      </c>
      <c r="E6" s="11"/>
      <c r="F6" s="11"/>
      <c r="G6" s="11"/>
      <c r="H6" s="14">
        <f t="shared" si="0"/>
        <v>-500</v>
      </c>
      <c r="I6" s="14"/>
      <c r="J6" s="14"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3"/>
      <c r="O6" s="3"/>
      <c r="P6" s="3"/>
      <c r="Q6" s="3"/>
      <c r="R6" s="3"/>
    </row>
    <row r="7" spans="2:18" x14ac:dyDescent="0.25">
      <c r="B7" s="7" t="s">
        <v>81</v>
      </c>
      <c r="C7" s="14">
        <v>2400</v>
      </c>
      <c r="D7" s="11"/>
      <c r="E7" s="11"/>
      <c r="F7" s="11"/>
      <c r="G7" s="11"/>
      <c r="H7" s="14">
        <f t="shared" si="0"/>
        <v>0</v>
      </c>
      <c r="I7" s="14"/>
      <c r="J7" s="14">
        <v>2400</v>
      </c>
      <c r="K7" s="14">
        <f t="shared" si="1"/>
        <v>2472</v>
      </c>
      <c r="L7" s="14">
        <f t="shared" si="1"/>
        <v>2546.16</v>
      </c>
      <c r="M7" s="14">
        <f t="shared" si="1"/>
        <v>2622.5448000000001</v>
      </c>
      <c r="N7" s="3"/>
      <c r="O7" s="3"/>
      <c r="P7" s="3"/>
      <c r="Q7" s="3"/>
      <c r="R7" s="3"/>
    </row>
    <row r="8" spans="2:18" x14ac:dyDescent="0.25">
      <c r="B8" s="6" t="s">
        <v>80</v>
      </c>
      <c r="C8" s="11">
        <f t="shared" ref="C8:M8" si="2">SUM(C5:C7)</f>
        <v>5400</v>
      </c>
      <c r="D8" s="11">
        <f t="shared" si="2"/>
        <v>950</v>
      </c>
      <c r="E8" s="11">
        <f t="shared" si="2"/>
        <v>450</v>
      </c>
      <c r="F8" s="11">
        <f t="shared" si="2"/>
        <v>0</v>
      </c>
      <c r="G8" s="11">
        <f t="shared" si="2"/>
        <v>0</v>
      </c>
      <c r="H8" s="11">
        <f t="shared" si="2"/>
        <v>-500</v>
      </c>
      <c r="I8" s="11">
        <f t="shared" si="2"/>
        <v>0</v>
      </c>
      <c r="J8" s="11">
        <f t="shared" ref="J8" si="3">SUM(J5:J7)</f>
        <v>4900</v>
      </c>
      <c r="K8" s="11">
        <f t="shared" si="2"/>
        <v>5047</v>
      </c>
      <c r="L8" s="11">
        <f t="shared" si="2"/>
        <v>5198.41</v>
      </c>
      <c r="M8" s="11">
        <f t="shared" si="2"/>
        <v>5354.3623000000007</v>
      </c>
      <c r="N8" s="3"/>
      <c r="O8" s="3"/>
      <c r="P8" s="3"/>
      <c r="Q8" s="3"/>
      <c r="R8" s="3"/>
    </row>
    <row r="9" spans="2:18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18" x14ac:dyDescent="0.25">
      <c r="B10" s="6" t="s">
        <v>168</v>
      </c>
      <c r="C10" s="11">
        <v>91300</v>
      </c>
      <c r="D10" s="11">
        <f>E10+F10</f>
        <v>40795.854643337821</v>
      </c>
      <c r="E10" s="11">
        <v>32440</v>
      </c>
      <c r="F10" s="11">
        <v>8355.8546433378197</v>
      </c>
      <c r="G10" s="11">
        <f>J10-F10-E10</f>
        <v>50504.145356662179</v>
      </c>
      <c r="H10" s="11">
        <f t="shared" ref="H10" si="4">E10+F10-D10</f>
        <v>0</v>
      </c>
      <c r="I10" s="11">
        <v>6488.0753701211306</v>
      </c>
      <c r="J10" s="11">
        <v>91300</v>
      </c>
      <c r="K10" s="11">
        <f t="shared" ref="K10:M10" si="5">J10*1.03</f>
        <v>94039</v>
      </c>
      <c r="L10" s="11">
        <f t="shared" si="5"/>
        <v>96860.17</v>
      </c>
      <c r="M10" s="11">
        <f t="shared" si="5"/>
        <v>99765.975099999996</v>
      </c>
      <c r="N10" s="3"/>
      <c r="O10" s="3"/>
      <c r="P10" s="3"/>
      <c r="Q10" s="3"/>
      <c r="R10" s="3"/>
    </row>
    <row r="11" spans="2:18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18" x14ac:dyDescent="0.25">
      <c r="B12" s="6" t="s">
        <v>70</v>
      </c>
      <c r="C12" s="11">
        <f t="shared" ref="C12:M12" si="6">C10+C8</f>
        <v>96700</v>
      </c>
      <c r="D12" s="11">
        <f t="shared" si="6"/>
        <v>41745.854643337821</v>
      </c>
      <c r="E12" s="11">
        <f t="shared" si="6"/>
        <v>32890</v>
      </c>
      <c r="F12" s="11">
        <f t="shared" si="6"/>
        <v>8355.8546433378197</v>
      </c>
      <c r="G12" s="11">
        <f t="shared" si="6"/>
        <v>50504.145356662179</v>
      </c>
      <c r="H12" s="11">
        <f t="shared" si="6"/>
        <v>-500</v>
      </c>
      <c r="I12" s="11">
        <f t="shared" si="6"/>
        <v>6488.0753701211306</v>
      </c>
      <c r="J12" s="11">
        <f t="shared" ref="J12" si="7">J10+J8</f>
        <v>96200</v>
      </c>
      <c r="K12" s="11">
        <f t="shared" si="6"/>
        <v>99086</v>
      </c>
      <c r="L12" s="11">
        <f t="shared" si="6"/>
        <v>102058.58</v>
      </c>
      <c r="M12" s="11">
        <f t="shared" si="6"/>
        <v>105120.33739999999</v>
      </c>
      <c r="N12" s="3"/>
      <c r="O12" s="3"/>
      <c r="P12" s="3"/>
      <c r="Q12" s="3"/>
      <c r="R12" s="3"/>
    </row>
    <row r="13" spans="2:1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18" x14ac:dyDescent="0.25">
      <c r="B14" s="7" t="s">
        <v>209</v>
      </c>
      <c r="C14" s="14">
        <v>-4600</v>
      </c>
      <c r="D14" s="14">
        <f>C14/3</f>
        <v>-1533.3333333333333</v>
      </c>
      <c r="E14" s="14">
        <v>-3239</v>
      </c>
      <c r="F14" s="14">
        <v>-784</v>
      </c>
      <c r="G14" s="14"/>
      <c r="H14" s="14">
        <f t="shared" ref="H14:H15" si="8">E14+F14-D14</f>
        <v>-2489.666666666667</v>
      </c>
      <c r="I14" s="14"/>
      <c r="J14" s="14">
        <v>-4600</v>
      </c>
      <c r="K14" s="14">
        <v>-4600</v>
      </c>
      <c r="L14" s="14">
        <v>-4600</v>
      </c>
      <c r="M14" s="14">
        <v>-4600</v>
      </c>
      <c r="N14" s="3"/>
      <c r="O14" s="3"/>
      <c r="P14" s="3"/>
      <c r="Q14" s="3"/>
      <c r="R14" s="3"/>
    </row>
    <row r="15" spans="2:18" x14ac:dyDescent="0.25">
      <c r="B15" s="7" t="s">
        <v>90</v>
      </c>
      <c r="C15" s="14">
        <v>-4800</v>
      </c>
      <c r="D15" s="14">
        <v>-3125</v>
      </c>
      <c r="E15" s="14">
        <v>-3125</v>
      </c>
      <c r="F15" s="11"/>
      <c r="G15" s="11"/>
      <c r="H15" s="14">
        <f t="shared" si="8"/>
        <v>0</v>
      </c>
      <c r="I15" s="14"/>
      <c r="J15" s="14">
        <v>-6250</v>
      </c>
      <c r="K15" s="14">
        <v>-6250</v>
      </c>
      <c r="L15" s="14">
        <v>-6250</v>
      </c>
      <c r="M15" s="14">
        <v>-6250</v>
      </c>
      <c r="N15" s="3"/>
      <c r="O15" s="3"/>
      <c r="P15" s="3"/>
      <c r="Q15" s="3"/>
      <c r="R15" s="3"/>
    </row>
    <row r="16" spans="2:18" x14ac:dyDescent="0.25">
      <c r="B16" s="6" t="s">
        <v>0</v>
      </c>
      <c r="C16" s="11">
        <f>SUM(C14:C15)</f>
        <v>-9400</v>
      </c>
      <c r="D16" s="11">
        <f t="shared" ref="D16:M16" si="9">SUM(D14:D15)</f>
        <v>-4658.333333333333</v>
      </c>
      <c r="E16" s="11">
        <f t="shared" si="9"/>
        <v>-6364</v>
      </c>
      <c r="F16" s="11">
        <f t="shared" si="9"/>
        <v>-784</v>
      </c>
      <c r="G16" s="11">
        <f t="shared" si="9"/>
        <v>0</v>
      </c>
      <c r="H16" s="11">
        <f t="shared" si="9"/>
        <v>-2489.666666666667</v>
      </c>
      <c r="I16" s="11">
        <f t="shared" si="9"/>
        <v>0</v>
      </c>
      <c r="J16" s="11">
        <f>SUM(J14:J15)</f>
        <v>-10850</v>
      </c>
      <c r="K16" s="11">
        <f t="shared" si="9"/>
        <v>-10850</v>
      </c>
      <c r="L16" s="11">
        <f t="shared" si="9"/>
        <v>-10850</v>
      </c>
      <c r="M16" s="11">
        <f t="shared" si="9"/>
        <v>-10850</v>
      </c>
      <c r="N16" s="3"/>
      <c r="O16" s="3"/>
      <c r="P16" s="3"/>
      <c r="Q16" s="3"/>
      <c r="R16" s="3"/>
    </row>
    <row r="17" spans="2:18" x14ac:dyDescent="0.25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3"/>
    </row>
    <row r="18" spans="2:18" x14ac:dyDescent="0.25">
      <c r="B18" s="6" t="s">
        <v>73</v>
      </c>
      <c r="C18" s="11">
        <f t="shared" ref="C18:M18" si="10">C12+C16</f>
        <v>87300</v>
      </c>
      <c r="D18" s="11">
        <f t="shared" si="10"/>
        <v>37087.521310004486</v>
      </c>
      <c r="E18" s="11">
        <f t="shared" si="10"/>
        <v>26526</v>
      </c>
      <c r="F18" s="11">
        <f t="shared" si="10"/>
        <v>7571.8546433378197</v>
      </c>
      <c r="G18" s="11">
        <f t="shared" si="10"/>
        <v>50504.145356662179</v>
      </c>
      <c r="H18" s="11">
        <f t="shared" si="10"/>
        <v>-2989.666666666667</v>
      </c>
      <c r="I18" s="11">
        <f t="shared" si="10"/>
        <v>6488.0753701211306</v>
      </c>
      <c r="J18" s="11">
        <f t="shared" ref="J18" si="11">J12+J16</f>
        <v>85350</v>
      </c>
      <c r="K18" s="11">
        <f t="shared" si="10"/>
        <v>88236</v>
      </c>
      <c r="L18" s="11">
        <f t="shared" si="10"/>
        <v>91208.58</v>
      </c>
      <c r="M18" s="11">
        <f t="shared" si="10"/>
        <v>94270.337399999989</v>
      </c>
      <c r="N18" s="3"/>
      <c r="O18" s="3"/>
      <c r="P18" s="3"/>
      <c r="Q18" s="3"/>
      <c r="R18" s="3"/>
    </row>
    <row r="20" spans="2:18" x14ac:dyDescent="0.25">
      <c r="B20" s="2" t="s">
        <v>125</v>
      </c>
    </row>
    <row r="21" spans="2:18" x14ac:dyDescent="0.25">
      <c r="B21" t="s">
        <v>191</v>
      </c>
    </row>
    <row r="22" spans="2:18" x14ac:dyDescent="0.25">
      <c r="B22" t="s">
        <v>137</v>
      </c>
    </row>
    <row r="23" spans="2:18" x14ac:dyDescent="0.25">
      <c r="B23" s="39" t="s">
        <v>192</v>
      </c>
    </row>
  </sheetData>
  <pageMargins left="0.7" right="0.7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R20"/>
  <sheetViews>
    <sheetView workbookViewId="0">
      <selection activeCell="F5" sqref="F5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18" ht="30" x14ac:dyDescent="0.25">
      <c r="B2" s="6" t="s">
        <v>104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7" t="s">
        <v>79</v>
      </c>
      <c r="C5" s="14">
        <v>300</v>
      </c>
      <c r="D5" s="14">
        <v>67</v>
      </c>
      <c r="E5">
        <v>67</v>
      </c>
      <c r="F5" s="14"/>
      <c r="G5" s="14"/>
      <c r="H5" s="14">
        <f t="shared" ref="H5:H7" si="0">E5+F5-D5</f>
        <v>0</v>
      </c>
      <c r="I5" s="14"/>
      <c r="J5" s="14">
        <v>400</v>
      </c>
      <c r="K5" s="14">
        <f t="shared" ref="K5:M6" si="1">J5*1.03</f>
        <v>412</v>
      </c>
      <c r="L5" s="14">
        <f t="shared" si="1"/>
        <v>424.36</v>
      </c>
      <c r="M5" s="14">
        <f t="shared" si="1"/>
        <v>437.0908</v>
      </c>
      <c r="N5" s="3"/>
      <c r="O5" s="3"/>
      <c r="P5" s="3"/>
      <c r="Q5" s="3"/>
      <c r="R5" s="3"/>
    </row>
    <row r="6" spans="2:18" x14ac:dyDescent="0.25">
      <c r="B6" s="7" t="s">
        <v>81</v>
      </c>
      <c r="C6" s="14">
        <v>600</v>
      </c>
      <c r="D6" s="14">
        <v>194</v>
      </c>
      <c r="E6" s="14">
        <v>194</v>
      </c>
      <c r="F6" s="14"/>
      <c r="G6" s="11"/>
      <c r="H6" s="14">
        <f t="shared" si="0"/>
        <v>0</v>
      </c>
      <c r="I6" s="14"/>
      <c r="J6" s="14">
        <v>600</v>
      </c>
      <c r="K6" s="14">
        <f t="shared" si="1"/>
        <v>618</v>
      </c>
      <c r="L6" s="14">
        <f t="shared" si="1"/>
        <v>636.54</v>
      </c>
      <c r="M6" s="14">
        <f t="shared" si="1"/>
        <v>655.63620000000003</v>
      </c>
      <c r="N6" s="3"/>
      <c r="O6" s="3"/>
      <c r="P6" s="3"/>
      <c r="Q6" s="3"/>
      <c r="R6" s="3"/>
    </row>
    <row r="7" spans="2:18" x14ac:dyDescent="0.25">
      <c r="B7" s="7" t="s">
        <v>58</v>
      </c>
      <c r="C7" s="14">
        <v>1100</v>
      </c>
      <c r="D7" s="14">
        <v>1100</v>
      </c>
      <c r="E7" s="14">
        <v>1142</v>
      </c>
      <c r="F7" s="14"/>
      <c r="G7" s="14"/>
      <c r="H7" s="14">
        <f t="shared" si="0"/>
        <v>42</v>
      </c>
      <c r="I7" s="14"/>
      <c r="J7" s="14">
        <v>1142</v>
      </c>
      <c r="K7" s="14">
        <v>1270</v>
      </c>
      <c r="L7" s="14">
        <v>1310</v>
      </c>
      <c r="M7" s="14">
        <v>1350</v>
      </c>
      <c r="N7" s="3"/>
      <c r="O7" s="3"/>
      <c r="P7" s="3"/>
      <c r="Q7" s="3"/>
      <c r="R7" s="3"/>
    </row>
    <row r="8" spans="2:18" x14ac:dyDescent="0.25">
      <c r="B8" s="6" t="s">
        <v>80</v>
      </c>
      <c r="C8" s="11">
        <f t="shared" ref="C8:M8" si="2">SUM(C5:C7)</f>
        <v>2000</v>
      </c>
      <c r="D8" s="11">
        <f t="shared" si="2"/>
        <v>1361</v>
      </c>
      <c r="E8" s="11">
        <f t="shared" si="2"/>
        <v>1403</v>
      </c>
      <c r="F8" s="11">
        <f>SUM(F5:F7)</f>
        <v>0</v>
      </c>
      <c r="G8" s="11">
        <f t="shared" ref="G8:I8" si="3">SUM(G5:G7)</f>
        <v>0</v>
      </c>
      <c r="H8" s="11">
        <f t="shared" si="3"/>
        <v>42</v>
      </c>
      <c r="I8" s="11">
        <f t="shared" si="3"/>
        <v>0</v>
      </c>
      <c r="J8" s="11">
        <f t="shared" ref="J8" si="4">SUM(J5:J7)</f>
        <v>2142</v>
      </c>
      <c r="K8" s="11">
        <f t="shared" si="2"/>
        <v>2300</v>
      </c>
      <c r="L8" s="11">
        <f t="shared" si="2"/>
        <v>2370.9</v>
      </c>
      <c r="M8" s="11">
        <f t="shared" si="2"/>
        <v>2442.7269999999999</v>
      </c>
      <c r="N8" s="3"/>
      <c r="O8" s="3"/>
      <c r="P8" s="3"/>
      <c r="Q8" s="3"/>
      <c r="R8" s="3"/>
    </row>
    <row r="9" spans="2:18" x14ac:dyDescent="0.25">
      <c r="B9" s="8"/>
      <c r="C9" s="14"/>
      <c r="D9" s="11"/>
      <c r="E9" s="11"/>
      <c r="F9" s="11"/>
      <c r="G9" s="11"/>
      <c r="H9" s="11"/>
      <c r="I9" s="11"/>
      <c r="J9" s="14"/>
      <c r="K9" s="14"/>
      <c r="L9" s="14"/>
      <c r="M9" s="14"/>
      <c r="N9" s="3"/>
      <c r="O9" s="3"/>
      <c r="P9" s="3"/>
      <c r="Q9" s="3"/>
      <c r="R9" s="3"/>
    </row>
    <row r="10" spans="2:18" x14ac:dyDescent="0.25">
      <c r="B10" s="6" t="s">
        <v>168</v>
      </c>
      <c r="C10" s="11">
        <v>5800</v>
      </c>
      <c r="D10" s="11">
        <f>E10+F10</f>
        <v>2591.820995962315</v>
      </c>
      <c r="E10" s="11">
        <v>2061</v>
      </c>
      <c r="F10" s="11">
        <v>530.8209959623149</v>
      </c>
      <c r="G10" s="11">
        <f>J10-F10-E10</f>
        <v>3208.1790040376854</v>
      </c>
      <c r="H10" s="11">
        <f t="shared" ref="H10" si="5">E10+F10-D10</f>
        <v>0</v>
      </c>
      <c r="I10" s="11">
        <v>412.16689098250333</v>
      </c>
      <c r="J10" s="11">
        <v>5800</v>
      </c>
      <c r="K10" s="11">
        <f t="shared" ref="K10:M10" si="6">J10*1.03</f>
        <v>5974</v>
      </c>
      <c r="L10" s="11">
        <f t="shared" si="6"/>
        <v>6153.22</v>
      </c>
      <c r="M10" s="11">
        <f t="shared" si="6"/>
        <v>6337.8166000000001</v>
      </c>
      <c r="N10" s="3"/>
      <c r="O10" s="3"/>
      <c r="P10" s="3"/>
      <c r="Q10" s="3"/>
      <c r="R10" s="3"/>
    </row>
    <row r="11" spans="2:18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18" x14ac:dyDescent="0.25">
      <c r="B12" s="6" t="s">
        <v>70</v>
      </c>
      <c r="C12" s="11">
        <f t="shared" ref="C12:M12" si="7">C10+C8</f>
        <v>7800</v>
      </c>
      <c r="D12" s="11">
        <f t="shared" si="7"/>
        <v>3952.820995962315</v>
      </c>
      <c r="E12" s="11">
        <f t="shared" si="7"/>
        <v>3464</v>
      </c>
      <c r="F12" s="11">
        <f t="shared" si="7"/>
        <v>530.8209959623149</v>
      </c>
      <c r="G12" s="11">
        <f t="shared" ref="G12:I12" si="8">G10+G8</f>
        <v>3208.1790040376854</v>
      </c>
      <c r="H12" s="11">
        <f t="shared" si="8"/>
        <v>42</v>
      </c>
      <c r="I12" s="11">
        <f t="shared" si="8"/>
        <v>412.16689098250333</v>
      </c>
      <c r="J12" s="11">
        <f t="shared" ref="J12" si="9">J10+J8</f>
        <v>7942</v>
      </c>
      <c r="K12" s="11">
        <f t="shared" si="7"/>
        <v>8274</v>
      </c>
      <c r="L12" s="11">
        <f t="shared" si="7"/>
        <v>8524.1200000000008</v>
      </c>
      <c r="M12" s="11">
        <f t="shared" si="7"/>
        <v>8780.5436000000009</v>
      </c>
      <c r="N12" s="3"/>
      <c r="O12" s="3"/>
      <c r="P12" s="3"/>
      <c r="Q12" s="3"/>
      <c r="R12" s="3"/>
    </row>
    <row r="13" spans="2:1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18" x14ac:dyDescent="0.2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3"/>
      <c r="O14" s="3"/>
      <c r="P14" s="3"/>
      <c r="Q14" s="3"/>
      <c r="R14" s="3"/>
    </row>
    <row r="15" spans="2:18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18" x14ac:dyDescent="0.25">
      <c r="B16" s="6" t="s">
        <v>73</v>
      </c>
      <c r="C16" s="11">
        <f t="shared" ref="C16:M16" si="10">C12+C14</f>
        <v>7800</v>
      </c>
      <c r="D16" s="11">
        <f t="shared" si="10"/>
        <v>3952.820995962315</v>
      </c>
      <c r="E16" s="11">
        <f t="shared" si="10"/>
        <v>3464</v>
      </c>
      <c r="F16" s="11">
        <f t="shared" si="10"/>
        <v>530.8209959623149</v>
      </c>
      <c r="G16" s="11">
        <f t="shared" ref="G16:I16" si="11">G12+G14</f>
        <v>3208.1790040376854</v>
      </c>
      <c r="H16" s="11">
        <f t="shared" si="11"/>
        <v>42</v>
      </c>
      <c r="I16" s="11">
        <f t="shared" si="11"/>
        <v>412.16689098250333</v>
      </c>
      <c r="J16" s="11">
        <f t="shared" ref="J16" si="12">J12+J14</f>
        <v>7942</v>
      </c>
      <c r="K16" s="11">
        <f t="shared" si="10"/>
        <v>8274</v>
      </c>
      <c r="L16" s="11">
        <f t="shared" si="10"/>
        <v>8524.1200000000008</v>
      </c>
      <c r="M16" s="11">
        <f t="shared" si="10"/>
        <v>8780.5436000000009</v>
      </c>
      <c r="N16" s="3"/>
      <c r="O16" s="3"/>
      <c r="P16" s="3"/>
      <c r="Q16" s="3"/>
      <c r="R16" s="3"/>
    </row>
    <row r="18" spans="2:2" x14ac:dyDescent="0.25">
      <c r="B18" s="2" t="s">
        <v>125</v>
      </c>
    </row>
    <row r="19" spans="2:2" x14ac:dyDescent="0.25">
      <c r="B19" t="s">
        <v>191</v>
      </c>
    </row>
    <row r="20" spans="2:2" x14ac:dyDescent="0.25">
      <c r="B20" t="s">
        <v>193</v>
      </c>
    </row>
  </sheetData>
  <pageMargins left="0.7" right="0.7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T19"/>
  <sheetViews>
    <sheetView workbookViewId="0">
      <selection activeCell="F6" sqref="F6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105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81</v>
      </c>
      <c r="C5" s="14">
        <v>1800</v>
      </c>
      <c r="D5" s="11"/>
      <c r="E5" s="11"/>
      <c r="F5" s="11"/>
      <c r="G5" s="11"/>
      <c r="H5" s="14">
        <f t="shared" ref="H5:H6" si="0">E5+F5-D5</f>
        <v>0</v>
      </c>
      <c r="I5" s="14"/>
      <c r="J5" s="14">
        <v>1800</v>
      </c>
      <c r="K5" s="14">
        <f t="shared" ref="K5:M5" si="1">J5*1.03</f>
        <v>1854</v>
      </c>
      <c r="L5" s="14">
        <f t="shared" si="1"/>
        <v>1909.6200000000001</v>
      </c>
      <c r="M5" s="14">
        <f t="shared" si="1"/>
        <v>1966.9086000000002</v>
      </c>
      <c r="N5" s="3"/>
      <c r="O5" s="3"/>
      <c r="P5" s="3"/>
      <c r="Q5" s="3"/>
      <c r="R5" s="3"/>
    </row>
    <row r="6" spans="2:20" x14ac:dyDescent="0.25">
      <c r="B6" s="7" t="s">
        <v>58</v>
      </c>
      <c r="C6" s="14">
        <v>1100</v>
      </c>
      <c r="D6" s="14">
        <v>1100</v>
      </c>
      <c r="E6" s="14">
        <v>1095</v>
      </c>
      <c r="F6" s="14"/>
      <c r="G6" s="14"/>
      <c r="H6" s="14">
        <f t="shared" si="0"/>
        <v>-5</v>
      </c>
      <c r="I6" s="14"/>
      <c r="J6" s="14">
        <v>1095</v>
      </c>
      <c r="K6" s="14">
        <v>1290</v>
      </c>
      <c r="L6" s="14">
        <v>1320</v>
      </c>
      <c r="M6" s="14">
        <v>1360</v>
      </c>
      <c r="N6" s="3"/>
      <c r="O6" s="3"/>
      <c r="P6" s="3"/>
      <c r="Q6" s="3"/>
      <c r="R6" s="3"/>
    </row>
    <row r="7" spans="2:20" x14ac:dyDescent="0.25">
      <c r="B7" s="6" t="s">
        <v>80</v>
      </c>
      <c r="C7" s="11">
        <f t="shared" ref="C7:M7" si="2">SUM(C5:C6)</f>
        <v>2900</v>
      </c>
      <c r="D7" s="11">
        <f t="shared" si="2"/>
        <v>1100</v>
      </c>
      <c r="E7" s="11">
        <f t="shared" si="2"/>
        <v>1095</v>
      </c>
      <c r="F7" s="11">
        <f t="shared" si="2"/>
        <v>0</v>
      </c>
      <c r="G7" s="11">
        <f t="shared" si="2"/>
        <v>0</v>
      </c>
      <c r="H7" s="11">
        <f t="shared" si="2"/>
        <v>-5</v>
      </c>
      <c r="I7" s="11">
        <f t="shared" si="2"/>
        <v>0</v>
      </c>
      <c r="J7" s="11">
        <f t="shared" ref="J7" si="3">SUM(J5:J6)</f>
        <v>2895</v>
      </c>
      <c r="K7" s="11">
        <f t="shared" si="2"/>
        <v>3144</v>
      </c>
      <c r="L7" s="11">
        <f t="shared" si="2"/>
        <v>3229.62</v>
      </c>
      <c r="M7" s="11">
        <f t="shared" si="2"/>
        <v>3326.9086000000002</v>
      </c>
      <c r="N7" s="3"/>
      <c r="O7" s="3"/>
      <c r="P7" s="3"/>
      <c r="Q7" s="3"/>
      <c r="R7" s="3"/>
    </row>
    <row r="8" spans="2:20" x14ac:dyDescent="0.25">
      <c r="B8" s="8"/>
      <c r="C8" s="14"/>
      <c r="D8" s="11"/>
      <c r="E8" s="11"/>
      <c r="F8" s="11"/>
      <c r="G8" s="11"/>
      <c r="H8" s="14"/>
      <c r="I8" s="14"/>
      <c r="J8" s="14"/>
      <c r="K8" s="14"/>
      <c r="L8" s="14"/>
      <c r="M8" s="14"/>
      <c r="N8" s="3"/>
      <c r="O8" s="3"/>
      <c r="P8" s="3"/>
      <c r="Q8" s="3"/>
      <c r="R8" s="3"/>
    </row>
    <row r="9" spans="2:20" x14ac:dyDescent="0.25">
      <c r="B9" s="6" t="s">
        <v>168</v>
      </c>
      <c r="C9" s="11">
        <v>6600</v>
      </c>
      <c r="D9" s="11">
        <f>E9+F9</f>
        <v>2949.0376850605653</v>
      </c>
      <c r="E9" s="11">
        <v>2345</v>
      </c>
      <c r="F9" s="11">
        <v>604.0376850605652</v>
      </c>
      <c r="G9" s="11">
        <f>J9-F9-E9</f>
        <v>3650.9623149394347</v>
      </c>
      <c r="H9" s="11">
        <f t="shared" ref="H9" si="4">E9+F9-D9</f>
        <v>0</v>
      </c>
      <c r="I9" s="11">
        <v>469.01749663526238</v>
      </c>
      <c r="J9" s="11">
        <v>6600</v>
      </c>
      <c r="K9" s="11">
        <f t="shared" ref="K9" si="5">J9*1.03</f>
        <v>6798</v>
      </c>
      <c r="L9" s="11">
        <f t="shared" ref="L9:M9" si="6">K9*1.03</f>
        <v>7001.9400000000005</v>
      </c>
      <c r="M9" s="11">
        <f t="shared" si="6"/>
        <v>7211.9982000000009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70</v>
      </c>
      <c r="C11" s="11">
        <f t="shared" ref="C11:M11" si="7">C9+C7</f>
        <v>9500</v>
      </c>
      <c r="D11" s="11">
        <f t="shared" si="7"/>
        <v>4049.0376850605653</v>
      </c>
      <c r="E11" s="11">
        <f t="shared" si="7"/>
        <v>3440</v>
      </c>
      <c r="F11" s="11">
        <f t="shared" si="7"/>
        <v>604.0376850605652</v>
      </c>
      <c r="G11" s="11">
        <f t="shared" si="7"/>
        <v>3650.9623149394347</v>
      </c>
      <c r="H11" s="11">
        <f t="shared" si="7"/>
        <v>-5</v>
      </c>
      <c r="I11" s="11">
        <f t="shared" si="7"/>
        <v>469.01749663526238</v>
      </c>
      <c r="J11" s="11">
        <f t="shared" ref="J11" si="8">J9+J7</f>
        <v>9495</v>
      </c>
      <c r="K11" s="11">
        <f t="shared" si="7"/>
        <v>9942</v>
      </c>
      <c r="L11" s="11">
        <f t="shared" si="7"/>
        <v>10231.560000000001</v>
      </c>
      <c r="M11" s="11">
        <f t="shared" si="7"/>
        <v>10538.906800000001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E13+F13+G13-D13</f>
        <v>0</v>
      </c>
      <c r="I13" s="11">
        <v>0</v>
      </c>
      <c r="J13" s="11">
        <f>F13+H13-E13</f>
        <v>0</v>
      </c>
      <c r="K13" s="11">
        <v>0</v>
      </c>
      <c r="L13" s="11">
        <v>0</v>
      </c>
      <c r="M13" s="11">
        <v>0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73</v>
      </c>
      <c r="C15" s="11">
        <f t="shared" ref="C15:M15" si="9">C11+C13</f>
        <v>9500</v>
      </c>
      <c r="D15" s="11">
        <f t="shared" si="9"/>
        <v>4049.0376850605653</v>
      </c>
      <c r="E15" s="11">
        <f t="shared" si="9"/>
        <v>3440</v>
      </c>
      <c r="F15" s="11">
        <f t="shared" si="9"/>
        <v>604.0376850605652</v>
      </c>
      <c r="G15" s="11">
        <f t="shared" si="9"/>
        <v>3650.9623149394347</v>
      </c>
      <c r="H15" s="11">
        <f t="shared" si="9"/>
        <v>-5</v>
      </c>
      <c r="I15" s="11">
        <f t="shared" si="9"/>
        <v>469.01749663526238</v>
      </c>
      <c r="J15" s="11">
        <f t="shared" ref="J15" si="10">J11+J13</f>
        <v>9495</v>
      </c>
      <c r="K15" s="11">
        <f t="shared" si="9"/>
        <v>9942</v>
      </c>
      <c r="L15" s="11">
        <f t="shared" si="9"/>
        <v>10231.560000000001</v>
      </c>
      <c r="M15" s="11">
        <f t="shared" si="9"/>
        <v>10538.906800000001</v>
      </c>
      <c r="N15" s="3"/>
      <c r="O15" s="3"/>
      <c r="P15" s="3"/>
      <c r="Q15" s="3"/>
      <c r="R15" s="3"/>
    </row>
    <row r="17" spans="2:2" x14ac:dyDescent="0.25">
      <c r="B17" s="2" t="s">
        <v>125</v>
      </c>
    </row>
    <row r="18" spans="2:2" x14ac:dyDescent="0.25">
      <c r="B18" t="s">
        <v>191</v>
      </c>
    </row>
    <row r="19" spans="2:2" x14ac:dyDescent="0.25">
      <c r="B19" t="s">
        <v>193</v>
      </c>
    </row>
  </sheetData>
  <pageMargins left="0.7" right="0.7" top="0.75" bottom="0.75" header="0.3" footer="0.3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T22"/>
  <sheetViews>
    <sheetView workbookViewId="0">
      <selection activeCell="D5" sqref="D5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106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81</v>
      </c>
      <c r="C5" s="14">
        <v>900</v>
      </c>
      <c r="D5" s="14"/>
      <c r="E5" s="14"/>
      <c r="F5" s="11"/>
      <c r="G5" s="11"/>
      <c r="H5" s="14">
        <f t="shared" ref="H5:H8" si="0">E5+F5-D5</f>
        <v>0</v>
      </c>
      <c r="I5" s="14"/>
      <c r="J5" s="14">
        <v>900</v>
      </c>
      <c r="K5" s="14">
        <f t="shared" ref="K5:M7" si="1">J5*1.03</f>
        <v>927</v>
      </c>
      <c r="L5" s="14">
        <f t="shared" si="1"/>
        <v>954.81000000000006</v>
      </c>
      <c r="M5" s="14">
        <f t="shared" si="1"/>
        <v>983.4543000000001</v>
      </c>
      <c r="N5" s="3"/>
      <c r="O5" s="3"/>
      <c r="P5" s="3"/>
      <c r="Q5" s="3"/>
      <c r="R5" s="3"/>
    </row>
    <row r="6" spans="2:20" x14ac:dyDescent="0.25">
      <c r="B6" s="7" t="s">
        <v>79</v>
      </c>
      <c r="C6" s="14">
        <v>0</v>
      </c>
      <c r="D6" s="14">
        <v>72</v>
      </c>
      <c r="E6" s="14">
        <v>72</v>
      </c>
      <c r="F6" s="14"/>
      <c r="G6" s="14"/>
      <c r="H6" s="14">
        <f t="shared" si="0"/>
        <v>0</v>
      </c>
      <c r="I6" s="14"/>
      <c r="J6" s="14">
        <v>460</v>
      </c>
      <c r="K6" s="14">
        <f t="shared" si="1"/>
        <v>473.8</v>
      </c>
      <c r="L6" s="14">
        <f t="shared" si="1"/>
        <v>488.01400000000001</v>
      </c>
      <c r="M6" s="14">
        <f t="shared" si="1"/>
        <v>502.65442000000002</v>
      </c>
      <c r="N6" s="3"/>
      <c r="O6" s="3"/>
      <c r="P6" s="3"/>
      <c r="Q6" s="3"/>
      <c r="R6" s="3"/>
    </row>
    <row r="7" spans="2:20" x14ac:dyDescent="0.25">
      <c r="B7" s="7" t="s">
        <v>69</v>
      </c>
      <c r="C7" s="14">
        <v>100</v>
      </c>
      <c r="D7" s="14">
        <v>100</v>
      </c>
      <c r="E7" s="11"/>
      <c r="F7" s="11"/>
      <c r="G7" s="11"/>
      <c r="H7" s="14">
        <f t="shared" si="0"/>
        <v>-100</v>
      </c>
      <c r="I7" s="14"/>
      <c r="J7" s="14"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3"/>
      <c r="O7" s="3"/>
      <c r="P7" s="3"/>
      <c r="Q7" s="3"/>
      <c r="R7" s="3"/>
    </row>
    <row r="8" spans="2:20" x14ac:dyDescent="0.25">
      <c r="B8" s="7" t="s">
        <v>58</v>
      </c>
      <c r="C8" s="14">
        <v>2000</v>
      </c>
      <c r="D8" s="14">
        <v>2000</v>
      </c>
      <c r="E8" s="14">
        <v>1957</v>
      </c>
      <c r="F8" s="14"/>
      <c r="G8" s="14"/>
      <c r="H8" s="14">
        <f t="shared" si="0"/>
        <v>-43</v>
      </c>
      <c r="I8" s="14"/>
      <c r="J8" s="14">
        <v>1957</v>
      </c>
      <c r="K8" s="14">
        <v>2260</v>
      </c>
      <c r="L8" s="14">
        <v>2330</v>
      </c>
      <c r="M8" s="14">
        <v>2400</v>
      </c>
      <c r="N8" s="3"/>
      <c r="O8" s="3"/>
      <c r="P8" s="3"/>
      <c r="Q8" s="3"/>
      <c r="R8" s="3"/>
    </row>
    <row r="9" spans="2:20" x14ac:dyDescent="0.25">
      <c r="B9" s="6" t="s">
        <v>80</v>
      </c>
      <c r="C9" s="11">
        <f t="shared" ref="C9:M9" si="2">SUM(C5:C8)</f>
        <v>3000</v>
      </c>
      <c r="D9" s="11">
        <f t="shared" si="2"/>
        <v>2172</v>
      </c>
      <c r="E9" s="11">
        <f t="shared" si="2"/>
        <v>2029</v>
      </c>
      <c r="F9" s="11">
        <f t="shared" si="2"/>
        <v>0</v>
      </c>
      <c r="G9" s="11">
        <f t="shared" si="2"/>
        <v>0</v>
      </c>
      <c r="H9" s="11">
        <f t="shared" si="2"/>
        <v>-143</v>
      </c>
      <c r="I9" s="11">
        <f t="shared" si="2"/>
        <v>0</v>
      </c>
      <c r="J9" s="11">
        <f t="shared" ref="J9" si="3">SUM(J5:J8)</f>
        <v>3317</v>
      </c>
      <c r="K9" s="11">
        <f t="shared" si="2"/>
        <v>3660.8</v>
      </c>
      <c r="L9" s="11">
        <f t="shared" si="2"/>
        <v>3772.8240000000001</v>
      </c>
      <c r="M9" s="11">
        <f t="shared" si="2"/>
        <v>3886.1087200000002</v>
      </c>
      <c r="N9" s="3"/>
      <c r="O9" s="3"/>
      <c r="P9" s="3"/>
      <c r="Q9" s="3"/>
      <c r="R9" s="3"/>
    </row>
    <row r="10" spans="2:20" x14ac:dyDescent="0.25">
      <c r="B10" s="8"/>
      <c r="C10" s="14"/>
      <c r="D10" s="11"/>
      <c r="E10" s="11"/>
      <c r="F10" s="11"/>
      <c r="G10" s="11"/>
      <c r="H10" s="14"/>
      <c r="I10" s="14"/>
      <c r="J10" s="14"/>
      <c r="K10" s="14"/>
      <c r="L10" s="14"/>
      <c r="M10" s="14"/>
      <c r="N10" s="3"/>
      <c r="O10" s="3"/>
      <c r="P10" s="3"/>
      <c r="Q10" s="3"/>
      <c r="R10" s="3"/>
    </row>
    <row r="11" spans="2:20" x14ac:dyDescent="0.25">
      <c r="B11" s="6" t="s">
        <v>168</v>
      </c>
      <c r="C11" s="11">
        <v>18800</v>
      </c>
      <c r="D11" s="11">
        <f>E11+F11</f>
        <v>8400.5921938088832</v>
      </c>
      <c r="E11" s="11">
        <v>6680</v>
      </c>
      <c r="F11" s="11">
        <v>1720.5921938088827</v>
      </c>
      <c r="G11" s="11">
        <f>J11-F11-E11</f>
        <v>10399.407806191117</v>
      </c>
      <c r="H11" s="11">
        <f t="shared" ref="H11" si="4">E11+F11-D11</f>
        <v>0</v>
      </c>
      <c r="I11" s="11">
        <v>1335.9892328398385</v>
      </c>
      <c r="J11" s="11">
        <v>18800</v>
      </c>
      <c r="K11" s="11">
        <f t="shared" ref="K11:M11" si="5">J11*1.03</f>
        <v>19364</v>
      </c>
      <c r="L11" s="11">
        <f t="shared" si="5"/>
        <v>19944.920000000002</v>
      </c>
      <c r="M11" s="11">
        <f t="shared" si="5"/>
        <v>20543.267600000003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70</v>
      </c>
      <c r="C13" s="11">
        <f t="shared" ref="C13:M13" si="6">C11+C9</f>
        <v>21800</v>
      </c>
      <c r="D13" s="11">
        <f t="shared" si="6"/>
        <v>10572.592193808883</v>
      </c>
      <c r="E13" s="11">
        <f t="shared" si="6"/>
        <v>8709</v>
      </c>
      <c r="F13" s="11">
        <f t="shared" si="6"/>
        <v>1720.5921938088827</v>
      </c>
      <c r="G13" s="11">
        <f t="shared" si="6"/>
        <v>10399.407806191117</v>
      </c>
      <c r="H13" s="11">
        <f t="shared" si="6"/>
        <v>-143</v>
      </c>
      <c r="I13" s="11">
        <f t="shared" si="6"/>
        <v>1335.9892328398385</v>
      </c>
      <c r="J13" s="11">
        <f t="shared" ref="J13" si="7">J11+J9</f>
        <v>22117</v>
      </c>
      <c r="K13" s="11">
        <f t="shared" si="6"/>
        <v>23024.799999999999</v>
      </c>
      <c r="L13" s="11">
        <f t="shared" si="6"/>
        <v>23717.744000000002</v>
      </c>
      <c r="M13" s="11">
        <f t="shared" si="6"/>
        <v>24429.376320000003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>E15+F15+G15-D15</f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8">C13+C15</f>
        <v>21800</v>
      </c>
      <c r="D17" s="11">
        <f t="shared" si="8"/>
        <v>10572.592193808883</v>
      </c>
      <c r="E17" s="11">
        <f t="shared" si="8"/>
        <v>8709</v>
      </c>
      <c r="F17" s="11">
        <f t="shared" si="8"/>
        <v>1720.5921938088827</v>
      </c>
      <c r="G17" s="11">
        <f t="shared" si="8"/>
        <v>10399.407806191117</v>
      </c>
      <c r="H17" s="11">
        <f t="shared" si="8"/>
        <v>-143</v>
      </c>
      <c r="I17" s="11">
        <f t="shared" si="8"/>
        <v>1335.9892328398385</v>
      </c>
      <c r="J17" s="11">
        <f t="shared" ref="J17" si="9">J13+J15</f>
        <v>22117</v>
      </c>
      <c r="K17" s="11">
        <f t="shared" si="8"/>
        <v>23024.799999999999</v>
      </c>
      <c r="L17" s="11">
        <f t="shared" si="8"/>
        <v>23717.744000000002</v>
      </c>
      <c r="M17" s="11">
        <f t="shared" si="8"/>
        <v>24429.376320000003</v>
      </c>
      <c r="N17" s="3"/>
      <c r="O17" s="3"/>
      <c r="P17" s="3"/>
      <c r="Q17" s="3"/>
      <c r="R17" s="3"/>
    </row>
    <row r="19" spans="2:18" x14ac:dyDescent="0.25">
      <c r="B19" s="2" t="s">
        <v>125</v>
      </c>
    </row>
    <row r="20" spans="2:18" x14ac:dyDescent="0.25">
      <c r="B20" t="s">
        <v>191</v>
      </c>
    </row>
    <row r="21" spans="2:18" x14ac:dyDescent="0.25">
      <c r="B21" t="s">
        <v>193</v>
      </c>
    </row>
    <row r="22" spans="2:18" x14ac:dyDescent="0.25">
      <c r="B22" s="39" t="s">
        <v>192</v>
      </c>
    </row>
  </sheetData>
  <pageMargins left="0.7" right="0.7" top="0.75" bottom="0.75" header="0.3" footer="0.3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T20"/>
  <sheetViews>
    <sheetView workbookViewId="0">
      <selection activeCell="G10" sqref="G10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108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/>
      <c r="D5" s="11"/>
      <c r="E5" s="11"/>
      <c r="F5" s="11"/>
      <c r="G5" s="11"/>
      <c r="H5" s="14">
        <f t="shared" ref="H5:H7" si="0">E5+F5-D5</f>
        <v>0</v>
      </c>
      <c r="I5" s="14"/>
      <c r="J5" s="14"/>
      <c r="K5" s="14"/>
      <c r="L5" s="14"/>
      <c r="M5" s="14"/>
      <c r="N5" s="3"/>
      <c r="O5" s="3"/>
      <c r="P5" s="3"/>
      <c r="Q5" s="3"/>
      <c r="R5" s="3"/>
    </row>
    <row r="6" spans="2:20" x14ac:dyDescent="0.25">
      <c r="B6" s="7" t="s">
        <v>81</v>
      </c>
      <c r="C6" s="14"/>
      <c r="D6" s="11"/>
      <c r="E6" s="11"/>
      <c r="F6" s="11"/>
      <c r="G6" s="11"/>
      <c r="H6" s="14">
        <f t="shared" si="0"/>
        <v>0</v>
      </c>
      <c r="I6" s="14"/>
      <c r="J6" s="14"/>
      <c r="K6" s="14"/>
      <c r="L6" s="14"/>
      <c r="M6" s="14"/>
      <c r="N6" s="3"/>
      <c r="O6" s="3"/>
      <c r="P6" s="3"/>
      <c r="Q6" s="3"/>
      <c r="R6" s="3"/>
    </row>
    <row r="7" spans="2:20" x14ac:dyDescent="0.25">
      <c r="B7" s="7" t="s">
        <v>69</v>
      </c>
      <c r="C7" s="14"/>
      <c r="D7" s="11"/>
      <c r="E7" s="11"/>
      <c r="F7" s="11"/>
      <c r="G7" s="11"/>
      <c r="H7" s="14">
        <f t="shared" si="0"/>
        <v>0</v>
      </c>
      <c r="I7" s="14"/>
      <c r="J7" s="14"/>
      <c r="K7" s="14"/>
      <c r="L7" s="14"/>
      <c r="M7" s="14"/>
      <c r="N7" s="3"/>
      <c r="O7" s="3"/>
      <c r="P7" s="3"/>
      <c r="Q7" s="3"/>
      <c r="R7" s="3"/>
    </row>
    <row r="8" spans="2:20" x14ac:dyDescent="0.25">
      <c r="B8" s="6" t="s">
        <v>80</v>
      </c>
      <c r="C8" s="11">
        <f t="shared" ref="C8:M8" si="1">SUM(C5:C7)</f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ref="J8" si="2">SUM(J5:J7)</f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3"/>
      <c r="O8" s="3"/>
      <c r="P8" s="3"/>
      <c r="Q8" s="3"/>
      <c r="R8" s="3"/>
    </row>
    <row r="9" spans="2:20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20" x14ac:dyDescent="0.25">
      <c r="B10" s="6" t="s">
        <v>168</v>
      </c>
      <c r="C10" s="11">
        <v>6200</v>
      </c>
      <c r="D10" s="11">
        <f>E10+F10</f>
        <v>2770.4293405114399</v>
      </c>
      <c r="E10" s="11">
        <v>2203</v>
      </c>
      <c r="F10" s="11">
        <v>567.42934051144005</v>
      </c>
      <c r="G10" s="11">
        <f>J10-F10-E10</f>
        <v>3429.5706594885596</v>
      </c>
      <c r="H10" s="11">
        <f>E10+F10-D10</f>
        <v>0</v>
      </c>
      <c r="I10" s="11">
        <v>440.592193808883</v>
      </c>
      <c r="J10" s="11">
        <v>6200</v>
      </c>
      <c r="K10" s="11">
        <f t="shared" ref="K10:M10" si="3">J10*1.03</f>
        <v>6386</v>
      </c>
      <c r="L10" s="11">
        <f t="shared" si="3"/>
        <v>6577.58</v>
      </c>
      <c r="M10" s="11">
        <f t="shared" si="3"/>
        <v>6774.9074000000001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6" t="s">
        <v>70</v>
      </c>
      <c r="C12" s="11">
        <f t="shared" ref="C12:M12" si="4">C10+C8</f>
        <v>6200</v>
      </c>
      <c r="D12" s="11">
        <f t="shared" si="4"/>
        <v>2770.4293405114399</v>
      </c>
      <c r="E12" s="11">
        <f t="shared" si="4"/>
        <v>2203</v>
      </c>
      <c r="F12" s="11">
        <f t="shared" si="4"/>
        <v>567.42934051144005</v>
      </c>
      <c r="G12" s="11">
        <f t="shared" si="4"/>
        <v>3429.5706594885596</v>
      </c>
      <c r="H12" s="11">
        <f t="shared" si="4"/>
        <v>0</v>
      </c>
      <c r="I12" s="11">
        <f t="shared" si="4"/>
        <v>440.592193808883</v>
      </c>
      <c r="J12" s="11">
        <f t="shared" ref="J12" si="5">J10+J8</f>
        <v>6200</v>
      </c>
      <c r="K12" s="11">
        <f t="shared" si="4"/>
        <v>6386</v>
      </c>
      <c r="L12" s="11">
        <f t="shared" si="4"/>
        <v>6577.58</v>
      </c>
      <c r="M12" s="11">
        <f t="shared" si="4"/>
        <v>6774.9074000000001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E14+F14+G14-D14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6" t="s">
        <v>73</v>
      </c>
      <c r="C16" s="11">
        <f t="shared" ref="C16:M16" si="6">C12+C14</f>
        <v>6200</v>
      </c>
      <c r="D16" s="11">
        <f t="shared" si="6"/>
        <v>2770.4293405114399</v>
      </c>
      <c r="E16" s="11">
        <f t="shared" si="6"/>
        <v>2203</v>
      </c>
      <c r="F16" s="11">
        <f t="shared" si="6"/>
        <v>567.42934051144005</v>
      </c>
      <c r="G16" s="11">
        <f t="shared" si="6"/>
        <v>3429.5706594885596</v>
      </c>
      <c r="H16" s="11">
        <f t="shared" si="6"/>
        <v>0</v>
      </c>
      <c r="I16" s="11">
        <f t="shared" si="6"/>
        <v>440.592193808883</v>
      </c>
      <c r="J16" s="11">
        <f t="shared" ref="J16" si="7">J12+J14</f>
        <v>6200</v>
      </c>
      <c r="K16" s="11">
        <f t="shared" si="6"/>
        <v>6386</v>
      </c>
      <c r="L16" s="11">
        <f t="shared" si="6"/>
        <v>6577.58</v>
      </c>
      <c r="M16" s="11">
        <f t="shared" si="6"/>
        <v>6774.9074000000001</v>
      </c>
      <c r="N16" s="3"/>
      <c r="O16" s="3"/>
      <c r="P16" s="3"/>
      <c r="Q16" s="3"/>
      <c r="R16" s="3"/>
    </row>
    <row r="18" spans="2:2" x14ac:dyDescent="0.25">
      <c r="B18" s="2" t="s">
        <v>125</v>
      </c>
    </row>
    <row r="19" spans="2:2" x14ac:dyDescent="0.25">
      <c r="B19" t="s">
        <v>191</v>
      </c>
    </row>
    <row r="20" spans="2:2" x14ac:dyDescent="0.25">
      <c r="B20" s="39" t="s">
        <v>192</v>
      </c>
    </row>
  </sheetData>
  <pageMargins left="0.7" right="0.7" top="0.75" bottom="0.75" header="0.3" footer="0.3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T20"/>
  <sheetViews>
    <sheetView workbookViewId="0">
      <selection activeCell="F5" sqref="F5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107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200</v>
      </c>
      <c r="D5" s="14">
        <v>46</v>
      </c>
      <c r="E5" s="14">
        <v>46</v>
      </c>
      <c r="F5" s="14"/>
      <c r="G5" s="14"/>
      <c r="H5" s="14">
        <f t="shared" ref="H5:H7" si="0">E5+F5-D5</f>
        <v>0</v>
      </c>
      <c r="I5" s="14"/>
      <c r="J5" s="14">
        <v>280</v>
      </c>
      <c r="K5" s="14">
        <f t="shared" ref="K5:M7" si="1">J5*1.03</f>
        <v>288.40000000000003</v>
      </c>
      <c r="L5" s="14">
        <f t="shared" si="1"/>
        <v>297.05200000000002</v>
      </c>
      <c r="M5" s="14">
        <f t="shared" si="1"/>
        <v>305.96356000000003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400</v>
      </c>
      <c r="D6" s="14">
        <v>80</v>
      </c>
      <c r="E6" s="14">
        <v>80</v>
      </c>
      <c r="F6" s="11"/>
      <c r="G6" s="11"/>
      <c r="H6" s="14">
        <f t="shared" si="0"/>
        <v>0</v>
      </c>
      <c r="I6" s="14"/>
      <c r="J6" s="14">
        <v>400</v>
      </c>
      <c r="K6" s="14">
        <f t="shared" si="1"/>
        <v>412</v>
      </c>
      <c r="L6" s="14">
        <f t="shared" si="1"/>
        <v>424.36</v>
      </c>
      <c r="M6" s="14">
        <f t="shared" si="1"/>
        <v>437.0908</v>
      </c>
      <c r="N6" s="3"/>
      <c r="O6" s="3"/>
      <c r="P6" s="3"/>
      <c r="Q6" s="3"/>
      <c r="R6" s="3"/>
    </row>
    <row r="7" spans="2:20" x14ac:dyDescent="0.25">
      <c r="B7" s="7" t="s">
        <v>69</v>
      </c>
      <c r="C7" s="14">
        <v>100</v>
      </c>
      <c r="D7" s="14">
        <v>100</v>
      </c>
      <c r="E7" s="11"/>
      <c r="F7" s="11"/>
      <c r="G7" s="11"/>
      <c r="H7" s="14">
        <f t="shared" si="0"/>
        <v>-100</v>
      </c>
      <c r="I7" s="14"/>
      <c r="J7" s="14"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3"/>
      <c r="O7" s="3"/>
      <c r="P7" s="3"/>
      <c r="Q7" s="3"/>
      <c r="R7" s="3"/>
    </row>
    <row r="8" spans="2:20" x14ac:dyDescent="0.25">
      <c r="B8" s="6" t="s">
        <v>80</v>
      </c>
      <c r="C8" s="11">
        <f t="shared" ref="C8:M8" si="2">SUM(C5:C7)</f>
        <v>700</v>
      </c>
      <c r="D8" s="11">
        <f t="shared" si="2"/>
        <v>226</v>
      </c>
      <c r="E8" s="11">
        <f t="shared" si="2"/>
        <v>126</v>
      </c>
      <c r="F8" s="11">
        <f t="shared" si="2"/>
        <v>0</v>
      </c>
      <c r="G8" s="11">
        <f t="shared" si="2"/>
        <v>0</v>
      </c>
      <c r="H8" s="11">
        <f t="shared" si="2"/>
        <v>-100</v>
      </c>
      <c r="I8" s="11">
        <f t="shared" si="2"/>
        <v>0</v>
      </c>
      <c r="J8" s="11">
        <f t="shared" ref="J8" si="3">SUM(J5:J7)</f>
        <v>680</v>
      </c>
      <c r="K8" s="11">
        <f t="shared" si="2"/>
        <v>700.40000000000009</v>
      </c>
      <c r="L8" s="11">
        <f t="shared" si="2"/>
        <v>721.41200000000003</v>
      </c>
      <c r="M8" s="11">
        <f t="shared" si="2"/>
        <v>743.05436000000009</v>
      </c>
      <c r="N8" s="3"/>
      <c r="O8" s="3"/>
      <c r="P8" s="3"/>
      <c r="Q8" s="3"/>
      <c r="R8" s="3"/>
    </row>
    <row r="9" spans="2:20" x14ac:dyDescent="0.25">
      <c r="B9" s="8"/>
      <c r="C9" s="14"/>
      <c r="D9" s="11"/>
      <c r="E9" s="11"/>
      <c r="F9" s="11"/>
      <c r="G9" s="11"/>
      <c r="H9" s="14"/>
      <c r="I9" s="14"/>
      <c r="J9" s="14"/>
      <c r="K9" s="14"/>
      <c r="L9" s="14"/>
      <c r="M9" s="14"/>
      <c r="N9" s="3"/>
      <c r="O9" s="3"/>
      <c r="P9" s="3"/>
      <c r="Q9" s="3"/>
      <c r="R9" s="3"/>
    </row>
    <row r="10" spans="2:20" x14ac:dyDescent="0.25">
      <c r="B10" s="6" t="s">
        <v>168</v>
      </c>
      <c r="C10" s="11">
        <v>5800</v>
      </c>
      <c r="D10" s="11">
        <f>E10+F10</f>
        <v>2591.820995962315</v>
      </c>
      <c r="E10" s="11">
        <v>2061</v>
      </c>
      <c r="F10" s="11">
        <v>530.8209959623149</v>
      </c>
      <c r="G10" s="11">
        <f>J10-F10-E10</f>
        <v>3208.1790040376854</v>
      </c>
      <c r="H10" s="11">
        <f t="shared" ref="H10" si="4">E10+F10-D10</f>
        <v>0</v>
      </c>
      <c r="I10" s="11">
        <v>412.16689098250333</v>
      </c>
      <c r="J10" s="11">
        <v>5800</v>
      </c>
      <c r="K10" s="11">
        <f t="shared" ref="K10:M10" si="5">J10*1.03</f>
        <v>5974</v>
      </c>
      <c r="L10" s="11">
        <f t="shared" si="5"/>
        <v>6153.22</v>
      </c>
      <c r="M10" s="11">
        <f t="shared" si="5"/>
        <v>6337.8166000000001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6" t="s">
        <v>70</v>
      </c>
      <c r="C12" s="11">
        <f t="shared" ref="C12:M12" si="6">C10+C8</f>
        <v>6500</v>
      </c>
      <c r="D12" s="11">
        <f t="shared" si="6"/>
        <v>2817.820995962315</v>
      </c>
      <c r="E12" s="11">
        <f t="shared" si="6"/>
        <v>2187</v>
      </c>
      <c r="F12" s="11">
        <f t="shared" si="6"/>
        <v>530.8209959623149</v>
      </c>
      <c r="G12" s="11">
        <f t="shared" si="6"/>
        <v>3208.1790040376854</v>
      </c>
      <c r="H12" s="11">
        <f t="shared" si="6"/>
        <v>-100</v>
      </c>
      <c r="I12" s="11">
        <f t="shared" si="6"/>
        <v>412.16689098250333</v>
      </c>
      <c r="J12" s="11">
        <f t="shared" ref="J12" si="7">J10+J8</f>
        <v>6480</v>
      </c>
      <c r="K12" s="11">
        <f t="shared" si="6"/>
        <v>6674.4</v>
      </c>
      <c r="L12" s="11">
        <f t="shared" si="6"/>
        <v>6874.6320000000005</v>
      </c>
      <c r="M12" s="11">
        <f t="shared" si="6"/>
        <v>7080.8709600000002</v>
      </c>
      <c r="N12" s="3"/>
      <c r="O12" s="3"/>
      <c r="P12" s="3"/>
      <c r="Q12" s="3"/>
      <c r="R12" s="3"/>
    </row>
    <row r="13" spans="2:20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0" x14ac:dyDescent="0.25">
      <c r="B14" s="6" t="s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E14+F14+G14-D14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6" t="s">
        <v>73</v>
      </c>
      <c r="C16" s="11">
        <f t="shared" ref="C16:M16" si="8">C12+C14</f>
        <v>6500</v>
      </c>
      <c r="D16" s="11">
        <f t="shared" si="8"/>
        <v>2817.820995962315</v>
      </c>
      <c r="E16" s="11">
        <f t="shared" si="8"/>
        <v>2187</v>
      </c>
      <c r="F16" s="11">
        <f t="shared" si="8"/>
        <v>530.8209959623149</v>
      </c>
      <c r="G16" s="11">
        <f t="shared" si="8"/>
        <v>3208.1790040376854</v>
      </c>
      <c r="H16" s="11">
        <f t="shared" si="8"/>
        <v>-100</v>
      </c>
      <c r="I16" s="11">
        <f t="shared" si="8"/>
        <v>412.16689098250333</v>
      </c>
      <c r="J16" s="11">
        <f t="shared" ref="J16" si="9">J12+J14</f>
        <v>6480</v>
      </c>
      <c r="K16" s="11">
        <f t="shared" si="8"/>
        <v>6674.4</v>
      </c>
      <c r="L16" s="11">
        <f t="shared" si="8"/>
        <v>6874.6320000000005</v>
      </c>
      <c r="M16" s="11">
        <f t="shared" si="8"/>
        <v>7080.8709600000002</v>
      </c>
      <c r="N16" s="3"/>
      <c r="O16" s="3"/>
      <c r="P16" s="3"/>
      <c r="Q16" s="3"/>
      <c r="R16" s="3"/>
    </row>
    <row r="18" spans="2:2" x14ac:dyDescent="0.25">
      <c r="B18" s="2" t="s">
        <v>125</v>
      </c>
    </row>
    <row r="19" spans="2:2" x14ac:dyDescent="0.25">
      <c r="B19" t="s">
        <v>191</v>
      </c>
    </row>
    <row r="20" spans="2:2" x14ac:dyDescent="0.25">
      <c r="B20" s="39" t="s">
        <v>192</v>
      </c>
    </row>
  </sheetData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52"/>
  <sheetViews>
    <sheetView topLeftCell="A40" workbookViewId="0">
      <selection activeCell="B28" sqref="B28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18" ht="31.5" x14ac:dyDescent="0.25">
      <c r="B2" s="20" t="s">
        <v>123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x14ac:dyDescent="0.25">
      <c r="B3" s="32" t="s">
        <v>207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18" x14ac:dyDescent="0.25">
      <c r="B4" s="6" t="s">
        <v>213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18" x14ac:dyDescent="0.25">
      <c r="B5" s="6" t="str">
        <f>Museum!B2</f>
        <v>Arts, Heritage, &amp; Museums - RNPSA Museum</v>
      </c>
      <c r="C5" s="11">
        <f>Museum!C10</f>
        <v>1500</v>
      </c>
      <c r="D5" s="11">
        <f>Museum!D10</f>
        <v>106</v>
      </c>
      <c r="E5" s="11">
        <f>Museum!E10</f>
        <v>181</v>
      </c>
      <c r="F5" s="11">
        <f>Museum!F10</f>
        <v>0</v>
      </c>
      <c r="G5" s="11">
        <f>Museum!G10</f>
        <v>0</v>
      </c>
      <c r="H5" s="11">
        <f>Museum!H10</f>
        <v>75</v>
      </c>
      <c r="I5" s="11">
        <f>Museum!I10</f>
        <v>0</v>
      </c>
      <c r="J5" s="11">
        <f>Museum!J10</f>
        <v>1950</v>
      </c>
      <c r="K5" s="11">
        <f>Museum!K10</f>
        <v>1950</v>
      </c>
      <c r="L5" s="11">
        <f>Museum!L10</f>
        <v>1950</v>
      </c>
      <c r="M5" s="11">
        <f>Museum!M10</f>
        <v>1950</v>
      </c>
      <c r="N5" s="3"/>
      <c r="O5" s="3"/>
      <c r="P5" s="3"/>
      <c r="Q5" s="3"/>
      <c r="R5" s="3"/>
    </row>
    <row r="6" spans="2:18" x14ac:dyDescent="0.25">
      <c r="B6" s="6" t="str">
        <f>'Caravan Site'!B2</f>
        <v>Camping &amp; Caravan Site - Tingdene</v>
      </c>
      <c r="C6" s="11">
        <f>'Caravan Site'!C8</f>
        <v>1300</v>
      </c>
      <c r="D6" s="11">
        <f>'Caravan Site'!D8</f>
        <v>0</v>
      </c>
      <c r="E6" s="11">
        <f>'Caravan Site'!E8</f>
        <v>0</v>
      </c>
      <c r="F6" s="11">
        <f>'Caravan Site'!F8</f>
        <v>0</v>
      </c>
      <c r="G6" s="11">
        <f>'Caravan Site'!G8</f>
        <v>0</v>
      </c>
      <c r="H6" s="11">
        <f>'Caravan Site'!H8</f>
        <v>0</v>
      </c>
      <c r="I6" s="11">
        <f>'Caravan Site'!I8</f>
        <v>0</v>
      </c>
      <c r="J6" s="11">
        <f>'Caravan Site'!J8</f>
        <v>1300</v>
      </c>
      <c r="K6" s="11">
        <f>'Caravan Site'!K8</f>
        <v>1300</v>
      </c>
      <c r="L6" s="11">
        <f>'Caravan Site'!L8</f>
        <v>1300</v>
      </c>
      <c r="M6" s="11">
        <f>'Caravan Site'!M8</f>
        <v>1300</v>
      </c>
      <c r="N6" s="3"/>
      <c r="O6" s="3"/>
      <c r="P6" s="3"/>
      <c r="Q6" s="3"/>
      <c r="R6" s="3"/>
    </row>
    <row r="7" spans="2:18" x14ac:dyDescent="0.25">
      <c r="B7" s="6" t="str">
        <f>CCTV!B2</f>
        <v>CCTV</v>
      </c>
      <c r="C7" s="11">
        <f>CCTV!C13</f>
        <v>292400</v>
      </c>
      <c r="D7" s="11">
        <f>CCTV!D13</f>
        <v>116023.14670255719</v>
      </c>
      <c r="E7" s="11">
        <f>CCTV!E13</f>
        <v>90386</v>
      </c>
      <c r="F7" s="11">
        <f>CCTV!F13</f>
        <v>23237.146702557198</v>
      </c>
      <c r="G7" s="11">
        <f>CCTV!G13</f>
        <v>140447.85329744281</v>
      </c>
      <c r="H7" s="11">
        <f>CCTV!H13</f>
        <v>-2400</v>
      </c>
      <c r="I7" s="11">
        <f>CCTV!I13</f>
        <v>18042.960969044412</v>
      </c>
      <c r="J7" s="11">
        <f>CCTV!J13</f>
        <v>255245</v>
      </c>
      <c r="K7" s="11">
        <f>CCTV!K13</f>
        <v>262862</v>
      </c>
      <c r="L7" s="11">
        <f>CCTV!L13</f>
        <v>270707.51</v>
      </c>
      <c r="M7" s="11">
        <f>CCTV!M13</f>
        <v>278788.38530000002</v>
      </c>
      <c r="N7" s="3"/>
      <c r="O7" s="3"/>
      <c r="P7" s="3"/>
      <c r="Q7" s="3"/>
      <c r="R7" s="3"/>
    </row>
    <row r="8" spans="2:18" x14ac:dyDescent="0.25">
      <c r="B8" s="6" t="str">
        <f>Events!B2</f>
        <v>Events</v>
      </c>
      <c r="C8" s="11">
        <f>Events!C11</f>
        <v>2900</v>
      </c>
      <c r="D8" s="11">
        <f>Events!D11</f>
        <v>120</v>
      </c>
      <c r="E8" s="11">
        <f>Events!E11</f>
        <v>120</v>
      </c>
      <c r="F8" s="11">
        <f>Events!F11</f>
        <v>0</v>
      </c>
      <c r="G8" s="11">
        <f>Events!G11</f>
        <v>0</v>
      </c>
      <c r="H8" s="11">
        <f>Events!H11</f>
        <v>0</v>
      </c>
      <c r="I8" s="11">
        <f>Events!I11</f>
        <v>0</v>
      </c>
      <c r="J8" s="11">
        <f>Events!J11</f>
        <v>2900</v>
      </c>
      <c r="K8" s="11">
        <f>Events!K11</f>
        <v>2900</v>
      </c>
      <c r="L8" s="11">
        <f>Events!L11</f>
        <v>2900</v>
      </c>
      <c r="M8" s="11">
        <f>Events!M11</f>
        <v>2900</v>
      </c>
      <c r="N8" s="3"/>
      <c r="O8" s="3"/>
      <c r="P8" s="3"/>
      <c r="Q8" s="3"/>
      <c r="R8" s="3"/>
    </row>
    <row r="9" spans="2:18" x14ac:dyDescent="0.25">
      <c r="B9" s="6" t="str">
        <f>'Marina Theatre'!B2</f>
        <v>Marina Theatre</v>
      </c>
      <c r="C9" s="11">
        <f>'Marina Theatre'!C13</f>
        <v>159100</v>
      </c>
      <c r="D9" s="11">
        <f>'Marina Theatre'!D13</f>
        <v>154207</v>
      </c>
      <c r="E9" s="11">
        <f>'Marina Theatre'!E13</f>
        <v>207</v>
      </c>
      <c r="F9" s="11">
        <f>'Marina Theatre'!F13</f>
        <v>150000</v>
      </c>
      <c r="G9" s="11">
        <f>'Marina Theatre'!G13</f>
        <v>0</v>
      </c>
      <c r="H9" s="11">
        <f>'Marina Theatre'!H13</f>
        <v>-4000</v>
      </c>
      <c r="I9" s="11">
        <f>'Marina Theatre'!I13</f>
        <v>0</v>
      </c>
      <c r="J9" s="11">
        <f>'Marina Theatre'!J13</f>
        <v>155100</v>
      </c>
      <c r="K9" s="11">
        <f>'Marina Theatre'!K13</f>
        <v>155100</v>
      </c>
      <c r="L9" s="11">
        <f>'Marina Theatre'!L13</f>
        <v>155100</v>
      </c>
      <c r="M9" s="11">
        <f>'Marina Theatre'!M13</f>
        <v>155100</v>
      </c>
      <c r="N9" s="3"/>
      <c r="O9" s="3"/>
      <c r="P9" s="3"/>
      <c r="Q9" s="3"/>
      <c r="R9" s="3"/>
    </row>
    <row r="10" spans="2:18" x14ac:dyDescent="0.25">
      <c r="B10" s="6" t="str">
        <f>'Open Spaces'!B2</f>
        <v>Allotments and Open Spaces</v>
      </c>
      <c r="C10" s="11">
        <f>'Open Spaces'!C15</f>
        <v>7200</v>
      </c>
      <c r="D10" s="11">
        <f>'Open Spaces'!D15</f>
        <v>3715.0740242261104</v>
      </c>
      <c r="E10" s="11">
        <f>'Open Spaces'!E15</f>
        <v>3138.4925975773895</v>
      </c>
      <c r="F10" s="11">
        <f>'Open Spaces'!F15</f>
        <v>576.58142664872128</v>
      </c>
      <c r="G10" s="11">
        <f>'Open Spaces'!G15</f>
        <v>3484.9259757738896</v>
      </c>
      <c r="H10" s="11">
        <f>'Open Spaces'!H15</f>
        <v>0</v>
      </c>
      <c r="I10" s="11">
        <f>'Open Spaces'!I15</f>
        <v>447.69851951547776</v>
      </c>
      <c r="J10" s="11">
        <f>'Open Spaces'!J15</f>
        <v>7200</v>
      </c>
      <c r="K10" s="11">
        <f>'Open Spaces'!K15</f>
        <v>7389</v>
      </c>
      <c r="L10" s="11">
        <f>'Open Spaces'!L15</f>
        <v>7583.67</v>
      </c>
      <c r="M10" s="11">
        <f>'Open Spaces'!M15</f>
        <v>7784.1801000000005</v>
      </c>
      <c r="N10" s="3"/>
      <c r="O10" s="3"/>
      <c r="P10" s="3"/>
      <c r="Q10" s="3"/>
      <c r="R10" s="3"/>
    </row>
    <row r="11" spans="2:18" x14ac:dyDescent="0.25">
      <c r="B11" s="6" t="str">
        <f>'Sparrows Nest'!B2</f>
        <v>Sparrows Nest Park &amp; Sports Ground</v>
      </c>
      <c r="C11" s="11">
        <f>'Sparrows Nest'!C17</f>
        <v>142500</v>
      </c>
      <c r="D11" s="11">
        <f>'Sparrows Nest'!D17</f>
        <v>58561.978465679684</v>
      </c>
      <c r="E11" s="11">
        <f>'Sparrows Nest'!E17</f>
        <v>45503.802153432036</v>
      </c>
      <c r="F11" s="11">
        <f>'Sparrows Nest'!F17</f>
        <v>11083.176312247644</v>
      </c>
      <c r="G11" s="11">
        <f>'Sparrows Nest'!G17</f>
        <v>66988.021534320331</v>
      </c>
      <c r="H11" s="11">
        <f>'Sparrows Nest'!H17</f>
        <v>-1975</v>
      </c>
      <c r="I11" s="11">
        <f>'Sparrows Nest'!I17</f>
        <v>8605.7604306864068</v>
      </c>
      <c r="J11" s="11">
        <f>'Sparrows Nest'!J17</f>
        <v>140745</v>
      </c>
      <c r="K11" s="11">
        <f>'Sparrows Nest'!K17</f>
        <v>144661.6</v>
      </c>
      <c r="L11" s="11">
        <f>'Sparrows Nest'!L17</f>
        <v>148669.04799999998</v>
      </c>
      <c r="M11" s="11">
        <f>'Sparrows Nest'!M17</f>
        <v>152805.81944000005</v>
      </c>
      <c r="N11" s="3"/>
      <c r="O11" s="3"/>
      <c r="P11" s="3"/>
      <c r="Q11" s="3"/>
      <c r="R11" s="3"/>
    </row>
    <row r="12" spans="2:18" x14ac:dyDescent="0.25">
      <c r="B12" s="6" t="str">
        <f>'Belle Vue'!B2</f>
        <v xml:space="preserve">Belle Vue Park </v>
      </c>
      <c r="C12" s="11">
        <f>'Belle Vue'!C12</f>
        <v>28100</v>
      </c>
      <c r="D12" s="11">
        <f>'Belle Vue'!D12</f>
        <v>7149.3337819650069</v>
      </c>
      <c r="E12" s="11">
        <f>'Belle Vue'!E12</f>
        <v>5685</v>
      </c>
      <c r="F12" s="11">
        <f>'Belle Vue'!F12</f>
        <v>1464.3337819650067</v>
      </c>
      <c r="G12" s="11">
        <f>'Belle Vue'!G12</f>
        <v>8850.666218034994</v>
      </c>
      <c r="H12" s="11">
        <f>'Belle Vue'!H12</f>
        <v>0</v>
      </c>
      <c r="I12" s="11">
        <f>'Belle Vue'!I12</f>
        <v>1137.0121130551818</v>
      </c>
      <c r="J12" s="11">
        <f>'Belle Vue'!J12</f>
        <v>28100</v>
      </c>
      <c r="K12" s="11">
        <f>'Belle Vue'!K12</f>
        <v>28583</v>
      </c>
      <c r="L12" s="11">
        <f>'Belle Vue'!L12</f>
        <v>29080.49</v>
      </c>
      <c r="M12" s="11">
        <f>'Belle Vue'!M12</f>
        <v>29592.904699999999</v>
      </c>
      <c r="N12" s="3"/>
      <c r="O12" s="3"/>
      <c r="P12" s="3"/>
      <c r="Q12" s="3"/>
      <c r="R12" s="3"/>
    </row>
    <row r="13" spans="2:18" x14ac:dyDescent="0.25">
      <c r="B13" s="6" t="str">
        <f>'Kensington Gdns'!B2</f>
        <v xml:space="preserve">Kensington Gardens Park, Lake, &amp; Sports Ground </v>
      </c>
      <c r="C13" s="11">
        <f>'Kensington Gdns'!C14</f>
        <v>94900</v>
      </c>
      <c r="D13" s="11">
        <f>'Kensington Gdns'!D14</f>
        <v>40155.20457604307</v>
      </c>
      <c r="E13" s="11">
        <f>'Kensington Gdns'!E14</f>
        <v>32024</v>
      </c>
      <c r="F13" s="11">
        <f>'Kensington Gdns'!F14</f>
        <v>8136.2045760430683</v>
      </c>
      <c r="G13" s="11">
        <f>'Kensington Gdns'!G14</f>
        <v>49175.795423956937</v>
      </c>
      <c r="H13" s="11">
        <f>'Kensington Gdns'!H14</f>
        <v>5</v>
      </c>
      <c r="I13" s="11">
        <f>'Kensington Gdns'!I14</f>
        <v>6317.5235531628532</v>
      </c>
      <c r="J13" s="11">
        <f>'Kensington Gdns'!J14</f>
        <v>94905</v>
      </c>
      <c r="K13" s="11">
        <f>'Kensington Gdns'!K14</f>
        <v>97752.15</v>
      </c>
      <c r="L13" s="11">
        <f>'Kensington Gdns'!L14</f>
        <v>100684.7145</v>
      </c>
      <c r="M13" s="11">
        <f>'Kensington Gdns'!M14</f>
        <v>103705.25593500001</v>
      </c>
      <c r="N13" s="3"/>
      <c r="O13" s="3"/>
      <c r="P13" s="3"/>
      <c r="Q13" s="3"/>
      <c r="R13" s="3"/>
    </row>
    <row r="14" spans="2:18" x14ac:dyDescent="0.25">
      <c r="B14" s="6" t="str">
        <f>'Play Areas'!B2</f>
        <v>Play Areas</v>
      </c>
      <c r="C14" s="11">
        <f>'Play Areas'!C29</f>
        <v>39300</v>
      </c>
      <c r="D14" s="11">
        <f>'Play Areas'!D29</f>
        <v>15503.095558546427</v>
      </c>
      <c r="E14" s="11">
        <f>'Play Areas'!E29</f>
        <v>12009.690444145352</v>
      </c>
      <c r="F14" s="11">
        <f>'Play Areas'!F29</f>
        <v>3093.4051144010773</v>
      </c>
      <c r="G14" s="11">
        <f>'Play Areas'!G29</f>
        <v>0</v>
      </c>
      <c r="H14" s="11">
        <f>'Play Areas'!H29</f>
        <v>-400</v>
      </c>
      <c r="I14" s="11">
        <f>'Play Areas'!I29</f>
        <v>0</v>
      </c>
      <c r="J14" s="11">
        <f>'Play Areas'!J29</f>
        <v>38000</v>
      </c>
      <c r="K14" s="11">
        <f>'Play Areas'!K29</f>
        <v>39140</v>
      </c>
      <c r="L14" s="11">
        <f>'Play Areas'!L29</f>
        <v>40314.19999999999</v>
      </c>
      <c r="M14" s="11">
        <f>'Play Areas'!M29</f>
        <v>41523.625999999997</v>
      </c>
      <c r="N14" s="3"/>
      <c r="O14" s="3"/>
      <c r="P14" s="3"/>
      <c r="Q14" s="3"/>
      <c r="R14" s="3"/>
    </row>
    <row r="15" spans="2:18" x14ac:dyDescent="0.25">
      <c r="B15" s="6" t="str">
        <f>'Denes Oval'!B2</f>
        <v>Denes Oval</v>
      </c>
      <c r="C15" s="11">
        <f>'Denes Oval'!C14</f>
        <v>85900</v>
      </c>
      <c r="D15" s="11">
        <f>'Denes Oval'!D14</f>
        <v>38820.079407806188</v>
      </c>
      <c r="E15" s="11">
        <f>'Denes Oval'!E14</f>
        <v>30633</v>
      </c>
      <c r="F15" s="11">
        <f>'Denes Oval'!F14</f>
        <v>7587.0794078061908</v>
      </c>
      <c r="G15" s="11">
        <f>'Denes Oval'!G14</f>
        <v>45856.920592193812</v>
      </c>
      <c r="H15" s="11">
        <f>'Denes Oval'!H14</f>
        <v>-600</v>
      </c>
      <c r="I15" s="11">
        <f>'Denes Oval'!I14</f>
        <v>5891.1440107671588</v>
      </c>
      <c r="J15" s="11">
        <f>'Denes Oval'!J14</f>
        <v>85995</v>
      </c>
      <c r="K15" s="11">
        <f>'Denes Oval'!K14</f>
        <v>88574.85</v>
      </c>
      <c r="L15" s="11">
        <f>'Denes Oval'!L14</f>
        <v>91232.095499999996</v>
      </c>
      <c r="M15" s="11">
        <f>'Denes Oval'!M14</f>
        <v>93969.058365000004</v>
      </c>
      <c r="N15" s="3"/>
      <c r="O15" s="3"/>
      <c r="P15" s="3"/>
      <c r="Q15" s="3"/>
      <c r="R15" s="3"/>
    </row>
    <row r="16" spans="2:18" x14ac:dyDescent="0.25">
      <c r="B16" s="6" t="str">
        <f>'Normanston Park'!B2</f>
        <v>Normanston Park</v>
      </c>
      <c r="C16" s="11">
        <f>'Normanston Park'!C12</f>
        <v>96700</v>
      </c>
      <c r="D16" s="11">
        <f>'Normanston Park'!D12</f>
        <v>41745.854643337821</v>
      </c>
      <c r="E16" s="11">
        <f>'Normanston Park'!E12</f>
        <v>32890</v>
      </c>
      <c r="F16" s="11">
        <f>'Normanston Park'!F12</f>
        <v>8355.8546433378197</v>
      </c>
      <c r="G16" s="11">
        <f>'Normanston Park'!G12</f>
        <v>50504.145356662179</v>
      </c>
      <c r="H16" s="11">
        <f>'Normanston Park'!H12</f>
        <v>-500</v>
      </c>
      <c r="I16" s="11">
        <f>'Normanston Park'!I12</f>
        <v>6488.0753701211306</v>
      </c>
      <c r="J16" s="11">
        <f>'Normanston Park'!J12</f>
        <v>96200</v>
      </c>
      <c r="K16" s="11">
        <f>'Normanston Park'!K12</f>
        <v>99086</v>
      </c>
      <c r="L16" s="11">
        <f>'Normanston Park'!L12</f>
        <v>102058.58</v>
      </c>
      <c r="M16" s="11">
        <f>'Normanston Park'!M12</f>
        <v>105120.33739999999</v>
      </c>
      <c r="N16" s="3"/>
      <c r="O16" s="3"/>
      <c r="P16" s="3"/>
      <c r="Q16" s="3"/>
      <c r="R16" s="3"/>
    </row>
    <row r="17" spans="2:18" x14ac:dyDescent="0.25">
      <c r="B17" s="19" t="str">
        <f>'Pakefield St PC'!B2</f>
        <v>Pakefield Street Public Convenience</v>
      </c>
      <c r="C17" s="11">
        <f>'Pakefield St PC'!C12</f>
        <v>7800</v>
      </c>
      <c r="D17" s="11">
        <f>'Pakefield St PC'!D12</f>
        <v>3952.820995962315</v>
      </c>
      <c r="E17" s="11">
        <f>'Pakefield St PC'!E12</f>
        <v>3464</v>
      </c>
      <c r="F17" s="11">
        <f>'Pakefield St PC'!F12</f>
        <v>530.8209959623149</v>
      </c>
      <c r="G17" s="11">
        <f>'Pakefield St PC'!G12</f>
        <v>3208.1790040376854</v>
      </c>
      <c r="H17" s="11">
        <f>'Pakefield St PC'!H12</f>
        <v>42</v>
      </c>
      <c r="I17" s="11">
        <f>'Pakefield St PC'!I12</f>
        <v>412.16689098250333</v>
      </c>
      <c r="J17" s="11">
        <f>'Pakefield St PC'!J12</f>
        <v>7942</v>
      </c>
      <c r="K17" s="11">
        <f>'Pakefield St PC'!K12</f>
        <v>8274</v>
      </c>
      <c r="L17" s="11">
        <f>'Pakefield St PC'!L12</f>
        <v>8524.1200000000008</v>
      </c>
      <c r="M17" s="11">
        <f>'Pakefield St PC'!M12</f>
        <v>8780.5436000000009</v>
      </c>
      <c r="N17" s="11">
        <f>'Pakefield St PC'!N12</f>
        <v>0</v>
      </c>
      <c r="O17" s="11">
        <f>'Pakefield St PC'!O12</f>
        <v>0</v>
      </c>
      <c r="P17" s="11">
        <f>'Pakefield St PC'!P12</f>
        <v>0</v>
      </c>
      <c r="Q17" s="3"/>
      <c r="R17" s="3"/>
    </row>
    <row r="18" spans="2:18" x14ac:dyDescent="0.25">
      <c r="B18" s="6" t="str">
        <f>'The Triangle PC'!B2</f>
        <v>The Triangle Public Convenience</v>
      </c>
      <c r="C18" s="11">
        <f>'The Triangle PC'!C11</f>
        <v>9500</v>
      </c>
      <c r="D18" s="11">
        <f>'The Triangle PC'!D11</f>
        <v>4049.0376850605653</v>
      </c>
      <c r="E18" s="11">
        <f>'The Triangle PC'!E11</f>
        <v>3440</v>
      </c>
      <c r="F18" s="11">
        <f>'The Triangle PC'!F11</f>
        <v>604.0376850605652</v>
      </c>
      <c r="G18" s="11">
        <f>'The Triangle PC'!G11</f>
        <v>3650.9623149394347</v>
      </c>
      <c r="H18" s="11">
        <f>'The Triangle PC'!H11</f>
        <v>-5</v>
      </c>
      <c r="I18" s="11">
        <f>'The Triangle PC'!I11</f>
        <v>469.01749663526238</v>
      </c>
      <c r="J18" s="11">
        <f>'The Triangle PC'!J11</f>
        <v>9495</v>
      </c>
      <c r="K18" s="11">
        <f>'The Triangle PC'!K11</f>
        <v>9942</v>
      </c>
      <c r="L18" s="11">
        <f>'The Triangle PC'!L11</f>
        <v>10231.560000000001</v>
      </c>
      <c r="M18" s="11">
        <f>'The Triangle PC'!M11</f>
        <v>10538.906800000001</v>
      </c>
      <c r="N18" s="3"/>
      <c r="O18" s="3"/>
      <c r="P18" s="3"/>
      <c r="Q18" s="3"/>
      <c r="R18" s="3"/>
    </row>
    <row r="19" spans="2:18" x14ac:dyDescent="0.25">
      <c r="B19" s="6" t="str">
        <f>'Kn Gdns PC'!B2</f>
        <v>Kensington Gardens Public Convenience</v>
      </c>
      <c r="C19" s="11">
        <f>'Kn Gdns PC'!C13</f>
        <v>21800</v>
      </c>
      <c r="D19" s="11">
        <f>'Kn Gdns PC'!D13</f>
        <v>10572.592193808883</v>
      </c>
      <c r="E19" s="11">
        <f>'Kn Gdns PC'!E13</f>
        <v>8709</v>
      </c>
      <c r="F19" s="11">
        <f>'Kn Gdns PC'!F13</f>
        <v>1720.5921938088827</v>
      </c>
      <c r="G19" s="11">
        <f>'Kn Gdns PC'!G13</f>
        <v>10399.407806191117</v>
      </c>
      <c r="H19" s="11">
        <f>'Kn Gdns PC'!H13</f>
        <v>-143</v>
      </c>
      <c r="I19" s="11">
        <f>'Kn Gdns PC'!I13</f>
        <v>1335.9892328398385</v>
      </c>
      <c r="J19" s="11">
        <f>'Kn Gdns PC'!J13</f>
        <v>22117</v>
      </c>
      <c r="K19" s="11">
        <f>'Kn Gdns PC'!K13</f>
        <v>23024.799999999999</v>
      </c>
      <c r="L19" s="11">
        <f>'Kn Gdns PC'!L13</f>
        <v>23717.744000000002</v>
      </c>
      <c r="M19" s="11">
        <f>'Kn Gdns PC'!M13</f>
        <v>24429.376320000003</v>
      </c>
      <c r="N19" s="3"/>
      <c r="O19" s="3"/>
      <c r="P19" s="3"/>
      <c r="Q19" s="3"/>
      <c r="R19" s="3"/>
    </row>
    <row r="20" spans="2:18" x14ac:dyDescent="0.25">
      <c r="B20" s="6" t="str">
        <f>'Kirkley Cliff Rd PC'!B2</f>
        <v>Kirkley Cliff Road Public Convenience</v>
      </c>
      <c r="C20" s="11">
        <f>'Kirkley Cliff Rd PC'!C12</f>
        <v>6200</v>
      </c>
      <c r="D20" s="11">
        <f>'Kirkley Cliff Rd PC'!D12</f>
        <v>2770.4293405114399</v>
      </c>
      <c r="E20" s="11">
        <f>'Kirkley Cliff Rd PC'!E12</f>
        <v>2203</v>
      </c>
      <c r="F20" s="11">
        <f>'Kirkley Cliff Rd PC'!F12</f>
        <v>567.42934051144005</v>
      </c>
      <c r="G20" s="11">
        <f>'Kirkley Cliff Rd PC'!G12</f>
        <v>3429.5706594885596</v>
      </c>
      <c r="H20" s="11">
        <f>'Kirkley Cliff Rd PC'!H12</f>
        <v>0</v>
      </c>
      <c r="I20" s="11">
        <f>'Kirkley Cliff Rd PC'!I12</f>
        <v>440.592193808883</v>
      </c>
      <c r="J20" s="11">
        <f>'Kirkley Cliff Rd PC'!J12</f>
        <v>6200</v>
      </c>
      <c r="K20" s="11">
        <f>'Kirkley Cliff Rd PC'!K12</f>
        <v>6386</v>
      </c>
      <c r="L20" s="11">
        <f>'Kirkley Cliff Rd PC'!L12</f>
        <v>6577.58</v>
      </c>
      <c r="M20" s="11">
        <f>'Kirkley Cliff Rd PC'!M12</f>
        <v>6774.9074000000001</v>
      </c>
      <c r="N20" s="3"/>
      <c r="O20" s="3"/>
      <c r="P20" s="3"/>
      <c r="Q20" s="3"/>
      <c r="R20" s="3"/>
    </row>
    <row r="21" spans="2:18" x14ac:dyDescent="0.25">
      <c r="B21" s="6" t="str">
        <f>'Low Cemetery PC'!B2</f>
        <v>Lowestoft Cemetery Public Convenience</v>
      </c>
      <c r="C21" s="11">
        <f>'Low Cemetery PC'!C12</f>
        <v>6500</v>
      </c>
      <c r="D21" s="11">
        <f>'Low Cemetery PC'!D12</f>
        <v>2817.820995962315</v>
      </c>
      <c r="E21" s="11">
        <f>'Low Cemetery PC'!E12</f>
        <v>2187</v>
      </c>
      <c r="F21" s="11">
        <f>'Low Cemetery PC'!F12</f>
        <v>530.8209959623149</v>
      </c>
      <c r="G21" s="11">
        <f>'Low Cemetery PC'!G12</f>
        <v>3208.1790040376854</v>
      </c>
      <c r="H21" s="11">
        <f>'Low Cemetery PC'!H12</f>
        <v>-100</v>
      </c>
      <c r="I21" s="11">
        <f>'Low Cemetery PC'!I12</f>
        <v>412.16689098250333</v>
      </c>
      <c r="J21" s="11">
        <f>'Low Cemetery PC'!J12</f>
        <v>6480</v>
      </c>
      <c r="K21" s="11">
        <f>'Low Cemetery PC'!K12</f>
        <v>6674.4</v>
      </c>
      <c r="L21" s="11">
        <f>'Low Cemetery PC'!L12</f>
        <v>6874.6320000000005</v>
      </c>
      <c r="M21" s="11">
        <f>'Low Cemetery PC'!M12</f>
        <v>7080.8709600000002</v>
      </c>
      <c r="N21" s="3"/>
      <c r="O21" s="3"/>
      <c r="P21" s="3"/>
      <c r="Q21" s="3"/>
      <c r="R21" s="3"/>
    </row>
    <row r="22" spans="2:18" x14ac:dyDescent="0.25">
      <c r="B22" s="6" t="str">
        <f>Miscellaneous!B2</f>
        <v>Miscellaneous</v>
      </c>
      <c r="C22" s="11">
        <f>Miscellaneous!C10</f>
        <v>5600</v>
      </c>
      <c r="D22" s="11">
        <f>Miscellaneous!D10</f>
        <v>2502.2880215343203</v>
      </c>
      <c r="E22" s="11">
        <f>Miscellaneous!E10</f>
        <v>1989.7711978465679</v>
      </c>
      <c r="F22" s="11">
        <f>Miscellaneous!F10</f>
        <v>512.51682368775232</v>
      </c>
      <c r="G22" s="11">
        <f>Miscellaneous!G10</f>
        <v>3097.7119784656802</v>
      </c>
      <c r="H22" s="11">
        <f>Miscellaneous!H10</f>
        <v>0</v>
      </c>
      <c r="I22" s="11">
        <f>Miscellaneous!I10</f>
        <v>397.95423956931359</v>
      </c>
      <c r="J22" s="11">
        <f>Miscellaneous!J10</f>
        <v>5600</v>
      </c>
      <c r="K22" s="11">
        <f>Miscellaneous!K10</f>
        <v>5768</v>
      </c>
      <c r="L22" s="11">
        <f>Miscellaneous!L10</f>
        <v>5941.04</v>
      </c>
      <c r="M22" s="11">
        <f>Miscellaneous!M10</f>
        <v>6119.2712000000001</v>
      </c>
      <c r="N22" s="3"/>
      <c r="O22" s="3"/>
      <c r="P22" s="3"/>
      <c r="Q22" s="3"/>
      <c r="R22" s="3"/>
    </row>
    <row r="23" spans="2:18" x14ac:dyDescent="0.25">
      <c r="B23" s="6" t="str">
        <f>'Town Hall'!B2</f>
        <v>Town Hall</v>
      </c>
      <c r="C23" s="11">
        <f>'Town Hall'!C22</f>
        <v>86120</v>
      </c>
      <c r="D23" s="11">
        <f>'Town Hall'!D22</f>
        <v>7433</v>
      </c>
      <c r="E23" s="11">
        <f>'Town Hall'!E22</f>
        <v>2519</v>
      </c>
      <c r="F23" s="11">
        <f>'Town Hall'!F22</f>
        <v>0</v>
      </c>
      <c r="G23" s="11">
        <f>'Town Hall'!G22</f>
        <v>0</v>
      </c>
      <c r="H23" s="11">
        <f>'Town Hall'!H22</f>
        <v>-4914</v>
      </c>
      <c r="I23" s="11">
        <f>'Town Hall'!I22</f>
        <v>0</v>
      </c>
      <c r="J23" s="11">
        <f>'Town Hall'!J22</f>
        <v>8200</v>
      </c>
      <c r="K23" s="11">
        <f>'Town Hall'!K22</f>
        <v>81120</v>
      </c>
      <c r="L23" s="11">
        <f>'Town Hall'!L22</f>
        <v>81120</v>
      </c>
      <c r="M23" s="11">
        <f>'Town Hall'!M22</f>
        <v>81120</v>
      </c>
      <c r="N23" s="3"/>
      <c r="O23" s="3"/>
      <c r="P23" s="3"/>
      <c r="Q23" s="3"/>
      <c r="R23" s="3"/>
    </row>
    <row r="24" spans="2:18" x14ac:dyDescent="0.25">
      <c r="B24" s="6" t="str">
        <f>Administration!B2</f>
        <v>Administration</v>
      </c>
      <c r="C24" s="11">
        <f>Administration!C47</f>
        <v>455260</v>
      </c>
      <c r="D24" s="11">
        <f>Administration!D47</f>
        <v>38882</v>
      </c>
      <c r="E24" s="11">
        <f>Administration!E47</f>
        <v>49198</v>
      </c>
      <c r="F24" s="11">
        <f>Administration!F47</f>
        <v>0</v>
      </c>
      <c r="G24" s="11">
        <f>Administration!G47</f>
        <v>0</v>
      </c>
      <c r="H24" s="11">
        <f>Administration!H47</f>
        <v>10316</v>
      </c>
      <c r="I24" s="11">
        <f>Administration!I47</f>
        <v>4595</v>
      </c>
      <c r="J24" s="11">
        <f>Administration!J47</f>
        <v>251556</v>
      </c>
      <c r="K24" s="11">
        <f>Administration!K47</f>
        <v>442366</v>
      </c>
      <c r="L24" s="11">
        <f>Administration!L47</f>
        <v>482366</v>
      </c>
      <c r="M24" s="11">
        <f>Administration!M47</f>
        <v>442366</v>
      </c>
      <c r="N24" s="3"/>
      <c r="O24" s="3"/>
      <c r="P24" s="3"/>
      <c r="Q24" s="3"/>
      <c r="R24" s="3"/>
    </row>
    <row r="25" spans="2:18" x14ac:dyDescent="0.25">
      <c r="B25" s="6"/>
      <c r="C25" s="14"/>
      <c r="D25" s="11"/>
      <c r="E25" s="11"/>
      <c r="F25" s="11"/>
      <c r="G25" s="11"/>
      <c r="H25" s="14"/>
      <c r="I25" s="14"/>
      <c r="J25" s="14"/>
      <c r="K25" s="14"/>
      <c r="L25" s="14"/>
      <c r="M25" s="14"/>
      <c r="N25" s="3"/>
      <c r="O25" s="3"/>
      <c r="P25" s="3"/>
      <c r="Q25" s="3"/>
      <c r="R25" s="3"/>
    </row>
    <row r="26" spans="2:18" x14ac:dyDescent="0.25">
      <c r="B26" s="6" t="s">
        <v>70</v>
      </c>
      <c r="C26" s="11">
        <f>SUM(C4:C25)</f>
        <v>1550580</v>
      </c>
      <c r="D26" s="11">
        <f t="shared" ref="D26:M26" si="0">SUM(D4:D25)</f>
        <v>549086.75639300141</v>
      </c>
      <c r="E26" s="11">
        <f t="shared" si="0"/>
        <v>326487.75639300136</v>
      </c>
      <c r="F26" s="11">
        <f t="shared" si="0"/>
        <v>217999.99999999994</v>
      </c>
      <c r="G26" s="11">
        <f t="shared" si="0"/>
        <v>392302.33916554507</v>
      </c>
      <c r="H26" s="11">
        <f t="shared" si="0"/>
        <v>-4599</v>
      </c>
      <c r="I26" s="11">
        <f t="shared" si="0"/>
        <v>54993.061911170924</v>
      </c>
      <c r="J26" s="11">
        <f>SUM(J4:J25)</f>
        <v>1225230</v>
      </c>
      <c r="K26" s="11">
        <f t="shared" si="0"/>
        <v>1512853.8</v>
      </c>
      <c r="L26" s="11">
        <f t="shared" si="0"/>
        <v>1576932.9839999997</v>
      </c>
      <c r="M26" s="11">
        <f t="shared" si="0"/>
        <v>1561749.4435200002</v>
      </c>
      <c r="N26" s="3"/>
      <c r="O26" s="3"/>
      <c r="P26" s="3"/>
      <c r="Q26" s="3"/>
      <c r="R26" s="3"/>
    </row>
    <row r="27" spans="2:18" x14ac:dyDescent="0.25">
      <c r="B27" s="5"/>
      <c r="C27" s="5"/>
      <c r="D27" s="45"/>
      <c r="E27" s="5"/>
      <c r="F27" s="5"/>
      <c r="G27" s="5"/>
      <c r="H27" s="5"/>
      <c r="I27" s="5"/>
      <c r="J27" s="5"/>
      <c r="K27" s="5"/>
      <c r="L27" s="5"/>
      <c r="M27" s="5"/>
    </row>
    <row r="28" spans="2:18" x14ac:dyDescent="0.25">
      <c r="B28" s="6" t="s">
        <v>214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8" x14ac:dyDescent="0.25">
      <c r="B29" s="6" t="s">
        <v>74</v>
      </c>
      <c r="C29" s="35">
        <f>Museum!C12</f>
        <v>0</v>
      </c>
      <c r="D29" s="35">
        <f>Museum!D12</f>
        <v>0</v>
      </c>
      <c r="E29" s="35">
        <f>Museum!E12</f>
        <v>0</v>
      </c>
      <c r="F29" s="35">
        <f>Museum!F12</f>
        <v>0</v>
      </c>
      <c r="G29" s="35">
        <f>Museum!G12</f>
        <v>0</v>
      </c>
      <c r="H29" s="35">
        <f>Museum!H12</f>
        <v>0</v>
      </c>
      <c r="I29" s="35">
        <f>Museum!I12</f>
        <v>0</v>
      </c>
      <c r="J29" s="35">
        <f>Museum!J12</f>
        <v>0</v>
      </c>
      <c r="K29" s="35">
        <f>Museum!K12</f>
        <v>0</v>
      </c>
      <c r="L29" s="35">
        <f>Museum!L12</f>
        <v>0</v>
      </c>
      <c r="M29" s="35">
        <f>Museum!M12</f>
        <v>0</v>
      </c>
    </row>
    <row r="30" spans="2:18" x14ac:dyDescent="0.25">
      <c r="B30" s="6" t="s">
        <v>57</v>
      </c>
      <c r="C30" s="35">
        <f>'Caravan Site'!C11</f>
        <v>-80000</v>
      </c>
      <c r="D30" s="35">
        <f>'Caravan Site'!D11</f>
        <v>0</v>
      </c>
      <c r="E30" s="35">
        <f>'Caravan Site'!E11</f>
        <v>0</v>
      </c>
      <c r="F30" s="35">
        <f>'Caravan Site'!F11</f>
        <v>0</v>
      </c>
      <c r="G30" s="35">
        <f>'Caravan Site'!G11</f>
        <v>0</v>
      </c>
      <c r="H30" s="35">
        <f>'Caravan Site'!H11</f>
        <v>0</v>
      </c>
      <c r="I30" s="35">
        <f>'Caravan Site'!I11</f>
        <v>0</v>
      </c>
      <c r="J30" s="35">
        <f>'Caravan Site'!J11</f>
        <v>-80000</v>
      </c>
      <c r="K30" s="35">
        <f>'Caravan Site'!K11</f>
        <v>-80000</v>
      </c>
      <c r="L30" s="35">
        <f>'Caravan Site'!L11</f>
        <v>-80000</v>
      </c>
      <c r="M30" s="35">
        <f>'Caravan Site'!M11</f>
        <v>-80000</v>
      </c>
    </row>
    <row r="31" spans="2:18" x14ac:dyDescent="0.25">
      <c r="B31" s="6" t="s">
        <v>34</v>
      </c>
      <c r="C31" s="35">
        <f>CCTV!C15</f>
        <v>0</v>
      </c>
      <c r="D31" s="35">
        <f>CCTV!D15</f>
        <v>0</v>
      </c>
      <c r="E31" s="35">
        <f>CCTV!E15</f>
        <v>0</v>
      </c>
      <c r="F31" s="35">
        <f>CCTV!F15</f>
        <v>0</v>
      </c>
      <c r="G31" s="35">
        <f>CCTV!G15</f>
        <v>0</v>
      </c>
      <c r="H31" s="35">
        <f>CCTV!H15</f>
        <v>0</v>
      </c>
      <c r="I31" s="35">
        <f>CCTV!I15</f>
        <v>0</v>
      </c>
      <c r="J31" s="35">
        <f>CCTV!J15</f>
        <v>0</v>
      </c>
      <c r="K31" s="35">
        <f>CCTV!K15</f>
        <v>0</v>
      </c>
      <c r="L31" s="35">
        <f>CCTV!L15</f>
        <v>0</v>
      </c>
      <c r="M31" s="35">
        <f>CCTV!M15</f>
        <v>0</v>
      </c>
    </row>
    <row r="32" spans="2:18" x14ac:dyDescent="0.25">
      <c r="B32" s="6" t="s">
        <v>6</v>
      </c>
      <c r="C32" s="35">
        <f>Events!C14</f>
        <v>-5300</v>
      </c>
      <c r="D32" s="35">
        <f>Events!D14</f>
        <v>0</v>
      </c>
      <c r="E32" s="35">
        <f>Events!E14</f>
        <v>0</v>
      </c>
      <c r="F32" s="35">
        <f>Events!F14</f>
        <v>0</v>
      </c>
      <c r="G32" s="35">
        <f>Events!G14</f>
        <v>0</v>
      </c>
      <c r="H32" s="35">
        <f>Events!H14</f>
        <v>0</v>
      </c>
      <c r="I32" s="35">
        <f>Events!I14</f>
        <v>0</v>
      </c>
      <c r="J32" s="35">
        <f>Events!J14</f>
        <v>-5300</v>
      </c>
      <c r="K32" s="35">
        <f>Events!K14</f>
        <v>-5300</v>
      </c>
      <c r="L32" s="35">
        <f>Events!L14</f>
        <v>-5300</v>
      </c>
      <c r="M32" s="35">
        <f>Events!M14</f>
        <v>-5300</v>
      </c>
    </row>
    <row r="33" spans="2:13" x14ac:dyDescent="0.25">
      <c r="B33" s="6" t="s">
        <v>8</v>
      </c>
      <c r="C33" s="35">
        <f>'Marina Theatre'!C15</f>
        <v>0</v>
      </c>
      <c r="D33" s="35">
        <f>'Marina Theatre'!D15</f>
        <v>0</v>
      </c>
      <c r="E33" s="35">
        <f>'Marina Theatre'!E15</f>
        <v>0</v>
      </c>
      <c r="F33" s="35">
        <f>'Marina Theatre'!F15</f>
        <v>0</v>
      </c>
      <c r="G33" s="35">
        <f>'Marina Theatre'!G15</f>
        <v>0</v>
      </c>
      <c r="H33" s="35">
        <f>'Marina Theatre'!H15</f>
        <v>0</v>
      </c>
      <c r="I33" s="35">
        <f>'Marina Theatre'!I15</f>
        <v>0</v>
      </c>
      <c r="J33" s="35">
        <f>'Marina Theatre'!J15</f>
        <v>0</v>
      </c>
      <c r="K33" s="35">
        <f>'Marina Theatre'!K15</f>
        <v>0</v>
      </c>
      <c r="L33" s="35">
        <f>'Marina Theatre'!L15</f>
        <v>0</v>
      </c>
      <c r="M33" s="35">
        <f>'Marina Theatre'!M15</f>
        <v>0</v>
      </c>
    </row>
    <row r="34" spans="2:13" x14ac:dyDescent="0.25">
      <c r="B34" s="6" t="s">
        <v>111</v>
      </c>
      <c r="C34" s="35">
        <f>'Open Spaces'!C18</f>
        <v>0</v>
      </c>
      <c r="D34" s="35">
        <f>'Open Spaces'!D18</f>
        <v>0</v>
      </c>
      <c r="E34" s="35">
        <f>'Open Spaces'!E18</f>
        <v>0</v>
      </c>
      <c r="F34" s="35">
        <f>'Open Spaces'!F18</f>
        <v>0</v>
      </c>
      <c r="G34" s="35">
        <f>'Open Spaces'!G18</f>
        <v>0</v>
      </c>
      <c r="H34" s="35">
        <f>'Open Spaces'!H18</f>
        <v>0</v>
      </c>
      <c r="I34" s="35">
        <f>'Open Spaces'!I18</f>
        <v>0</v>
      </c>
      <c r="J34" s="35">
        <f>'Open Spaces'!J18</f>
        <v>-524.70000000000005</v>
      </c>
      <c r="K34" s="35">
        <f>'Open Spaces'!K18</f>
        <v>-524.70000000000005</v>
      </c>
      <c r="L34" s="35">
        <f>'Open Spaces'!L18</f>
        <v>-524.70000000000005</v>
      </c>
      <c r="M34" s="35">
        <f>'Open Spaces'!M18</f>
        <v>-524.70000000000005</v>
      </c>
    </row>
    <row r="35" spans="2:13" x14ac:dyDescent="0.25">
      <c r="B35" s="6" t="s">
        <v>92</v>
      </c>
      <c r="C35" s="35">
        <f>'Sparrows Nest'!C21</f>
        <v>-30800</v>
      </c>
      <c r="D35" s="35">
        <f>'Sparrows Nest'!D21</f>
        <v>-14550</v>
      </c>
      <c r="E35" s="35">
        <f>'Sparrows Nest'!E21</f>
        <v>-14701</v>
      </c>
      <c r="F35" s="35">
        <f>'Sparrows Nest'!F21</f>
        <v>-623</v>
      </c>
      <c r="G35" s="35">
        <f>'Sparrows Nest'!G21</f>
        <v>0</v>
      </c>
      <c r="H35" s="35">
        <f>'Sparrows Nest'!H21</f>
        <v>-774</v>
      </c>
      <c r="I35" s="35">
        <f>'Sparrows Nest'!I21</f>
        <v>0</v>
      </c>
      <c r="J35" s="35">
        <f>'Sparrows Nest'!J21</f>
        <v>-30800</v>
      </c>
      <c r="K35" s="35">
        <f>'Sparrows Nest'!K21</f>
        <v>-30800</v>
      </c>
      <c r="L35" s="35">
        <f>'Sparrows Nest'!L21</f>
        <v>-30800</v>
      </c>
      <c r="M35" s="35">
        <f>'Sparrows Nest'!M21</f>
        <v>-30800</v>
      </c>
    </row>
    <row r="36" spans="2:13" x14ac:dyDescent="0.25">
      <c r="B36" s="6" t="s">
        <v>71</v>
      </c>
      <c r="C36" s="35">
        <f>'Belle Vue'!C16</f>
        <v>-1500</v>
      </c>
      <c r="D36" s="35">
        <f>'Belle Vue'!D16</f>
        <v>-250</v>
      </c>
      <c r="E36" s="35">
        <f>'Belle Vue'!E16</f>
        <v>-746</v>
      </c>
      <c r="F36" s="35">
        <f>'Belle Vue'!F16</f>
        <v>0</v>
      </c>
      <c r="G36" s="35">
        <f>'Belle Vue'!G16</f>
        <v>0</v>
      </c>
      <c r="H36" s="35">
        <f>'Belle Vue'!H16</f>
        <v>-496</v>
      </c>
      <c r="I36" s="35">
        <f>'Belle Vue'!I16</f>
        <v>0</v>
      </c>
      <c r="J36" s="35">
        <f>'Belle Vue'!J16</f>
        <v>-4270</v>
      </c>
      <c r="K36" s="35">
        <f>'Belle Vue'!K16</f>
        <v>-4270</v>
      </c>
      <c r="L36" s="35">
        <f>'Belle Vue'!L16</f>
        <v>-4270</v>
      </c>
      <c r="M36" s="35">
        <f>'Belle Vue'!M16</f>
        <v>-4270</v>
      </c>
    </row>
    <row r="37" spans="2:13" x14ac:dyDescent="0.25">
      <c r="B37" s="6" t="s">
        <v>98</v>
      </c>
      <c r="C37" s="35">
        <f>'Kensington Gdns'!C19</f>
        <v>-11600</v>
      </c>
      <c r="D37" s="35">
        <f>'Kensington Gdns'!D19</f>
        <v>-5895</v>
      </c>
      <c r="E37" s="35">
        <f>'Kensington Gdns'!E19</f>
        <v>-5787</v>
      </c>
      <c r="F37" s="35">
        <f>'Kensington Gdns'!F19</f>
        <v>-2210</v>
      </c>
      <c r="G37" s="35">
        <f>'Kensington Gdns'!G19</f>
        <v>0</v>
      </c>
      <c r="H37" s="35">
        <f>'Kensington Gdns'!H19</f>
        <v>-2102</v>
      </c>
      <c r="I37" s="35">
        <f>'Kensington Gdns'!I19</f>
        <v>0</v>
      </c>
      <c r="J37" s="35">
        <f>'Kensington Gdns'!J19</f>
        <v>-11645</v>
      </c>
      <c r="K37" s="35">
        <f>'Kensington Gdns'!K19</f>
        <v>-11645</v>
      </c>
      <c r="L37" s="35">
        <f>'Kensington Gdns'!L19</f>
        <v>-11645</v>
      </c>
      <c r="M37" s="35">
        <f>'Kensington Gdns'!M19</f>
        <v>-11645</v>
      </c>
    </row>
    <row r="38" spans="2:13" x14ac:dyDescent="0.25">
      <c r="B38" s="6" t="s">
        <v>9</v>
      </c>
      <c r="C38" s="35">
        <f>'Play Areas'!C31</f>
        <v>0</v>
      </c>
      <c r="D38" s="35">
        <f>'Play Areas'!D31</f>
        <v>0</v>
      </c>
      <c r="E38" s="35">
        <f>'Play Areas'!E31</f>
        <v>0</v>
      </c>
      <c r="F38" s="35">
        <f>'Play Areas'!F31</f>
        <v>0</v>
      </c>
      <c r="G38" s="35">
        <f>'Play Areas'!G31</f>
        <v>0</v>
      </c>
      <c r="H38" s="35">
        <f>'Play Areas'!H31</f>
        <v>0</v>
      </c>
      <c r="I38" s="35">
        <f>'Play Areas'!I31</f>
        <v>0</v>
      </c>
      <c r="J38" s="35">
        <f>'Play Areas'!J31</f>
        <v>0</v>
      </c>
      <c r="K38" s="35">
        <f>'Play Areas'!K31</f>
        <v>0</v>
      </c>
      <c r="L38" s="35">
        <f>'Play Areas'!L31</f>
        <v>0</v>
      </c>
      <c r="M38" s="35">
        <f>'Play Areas'!M31</f>
        <v>0</v>
      </c>
    </row>
    <row r="39" spans="2:13" x14ac:dyDescent="0.25">
      <c r="B39" s="6" t="s">
        <v>10</v>
      </c>
      <c r="C39" s="35">
        <f>'Denes Oval'!C17</f>
        <v>-9900</v>
      </c>
      <c r="D39" s="35">
        <f>'Denes Oval'!D17</f>
        <v>-3300</v>
      </c>
      <c r="E39" s="35">
        <f>'Denes Oval'!E17</f>
        <v>-914</v>
      </c>
      <c r="F39" s="35">
        <f>'Denes Oval'!F17</f>
        <v>-816</v>
      </c>
      <c r="G39" s="35">
        <f>'Denes Oval'!G17</f>
        <v>0</v>
      </c>
      <c r="H39" s="35">
        <f>'Denes Oval'!H17</f>
        <v>1570</v>
      </c>
      <c r="I39" s="35">
        <f>'Denes Oval'!I17</f>
        <v>0</v>
      </c>
      <c r="J39" s="35">
        <f>'Denes Oval'!J17</f>
        <v>-9900</v>
      </c>
      <c r="K39" s="35">
        <f>'Denes Oval'!K17</f>
        <v>-9900</v>
      </c>
      <c r="L39" s="35">
        <f>'Denes Oval'!L17</f>
        <v>-9900</v>
      </c>
      <c r="M39" s="35">
        <f>'Denes Oval'!M17</f>
        <v>-9900</v>
      </c>
    </row>
    <row r="40" spans="2:13" x14ac:dyDescent="0.25">
      <c r="B40" s="6" t="s">
        <v>11</v>
      </c>
      <c r="C40" s="35">
        <f>'Normanston Park'!C16</f>
        <v>-9400</v>
      </c>
      <c r="D40" s="35">
        <f>'Normanston Park'!D16</f>
        <v>-4658.333333333333</v>
      </c>
      <c r="E40" s="35">
        <f>'Normanston Park'!E16</f>
        <v>-6364</v>
      </c>
      <c r="F40" s="35">
        <f>'Normanston Park'!F16</f>
        <v>-784</v>
      </c>
      <c r="G40" s="35">
        <f>'Normanston Park'!G16</f>
        <v>0</v>
      </c>
      <c r="H40" s="35">
        <f>'Normanston Park'!H16</f>
        <v>-2489.666666666667</v>
      </c>
      <c r="I40" s="35">
        <f>'Normanston Park'!I16</f>
        <v>0</v>
      </c>
      <c r="J40" s="35">
        <f>'Normanston Park'!J16</f>
        <v>-10850</v>
      </c>
      <c r="K40" s="35">
        <f>'Normanston Park'!K16</f>
        <v>-10850</v>
      </c>
      <c r="L40" s="35">
        <f>'Normanston Park'!L16</f>
        <v>-10850</v>
      </c>
      <c r="M40" s="35">
        <f>'Normanston Park'!M16</f>
        <v>-10850</v>
      </c>
    </row>
    <row r="41" spans="2:13" x14ac:dyDescent="0.25">
      <c r="B41" s="6" t="s">
        <v>104</v>
      </c>
      <c r="C41" s="35">
        <f>'Pakefield St PC'!C14</f>
        <v>0</v>
      </c>
      <c r="D41" s="35">
        <f>'Pakefield St PC'!D14</f>
        <v>0</v>
      </c>
      <c r="E41" s="35">
        <f>'Pakefield St PC'!E14</f>
        <v>0</v>
      </c>
      <c r="F41" s="35">
        <f>'Pakefield St PC'!F14</f>
        <v>0</v>
      </c>
      <c r="G41" s="35">
        <f>'Pakefield St PC'!G14</f>
        <v>0</v>
      </c>
      <c r="H41" s="35">
        <f>'Pakefield St PC'!H14</f>
        <v>0</v>
      </c>
      <c r="I41" s="35">
        <f>'Pakefield St PC'!I14</f>
        <v>0</v>
      </c>
      <c r="J41" s="35">
        <f>'Pakefield St PC'!J14</f>
        <v>0</v>
      </c>
      <c r="K41" s="35">
        <f>'Pakefield St PC'!K14</f>
        <v>0</v>
      </c>
      <c r="L41" s="35">
        <f>'Pakefield St PC'!L14</f>
        <v>0</v>
      </c>
      <c r="M41" s="35">
        <f>'Pakefield St PC'!M14</f>
        <v>0</v>
      </c>
    </row>
    <row r="42" spans="2:13" x14ac:dyDescent="0.25">
      <c r="B42" s="6" t="s">
        <v>105</v>
      </c>
      <c r="C42" s="35">
        <f>'The Triangle PC'!C13</f>
        <v>0</v>
      </c>
      <c r="D42" s="35">
        <f>'The Triangle PC'!D13</f>
        <v>0</v>
      </c>
      <c r="E42" s="35">
        <f>'The Triangle PC'!E13</f>
        <v>0</v>
      </c>
      <c r="F42" s="35">
        <f>'The Triangle PC'!F13</f>
        <v>0</v>
      </c>
      <c r="G42" s="35">
        <f>'The Triangle PC'!G13</f>
        <v>0</v>
      </c>
      <c r="H42" s="35">
        <f>'The Triangle PC'!H13</f>
        <v>0</v>
      </c>
      <c r="I42" s="35">
        <f>'The Triangle PC'!I13</f>
        <v>0</v>
      </c>
      <c r="J42" s="35">
        <f>'The Triangle PC'!J13</f>
        <v>0</v>
      </c>
      <c r="K42" s="35">
        <f>'The Triangle PC'!K13</f>
        <v>0</v>
      </c>
      <c r="L42" s="35">
        <f>'The Triangle PC'!L13</f>
        <v>0</v>
      </c>
      <c r="M42" s="35">
        <f>'The Triangle PC'!M13</f>
        <v>0</v>
      </c>
    </row>
    <row r="43" spans="2:13" x14ac:dyDescent="0.25">
      <c r="B43" s="6" t="s">
        <v>106</v>
      </c>
      <c r="C43" s="35">
        <f>'Kn Gdns PC'!C15</f>
        <v>0</v>
      </c>
      <c r="D43" s="35">
        <f>'Kn Gdns PC'!D15</f>
        <v>0</v>
      </c>
      <c r="E43" s="35">
        <f>'Kn Gdns PC'!E15</f>
        <v>0</v>
      </c>
      <c r="F43" s="35">
        <f>'Kn Gdns PC'!F15</f>
        <v>0</v>
      </c>
      <c r="G43" s="35">
        <f>'Kn Gdns PC'!G15</f>
        <v>0</v>
      </c>
      <c r="H43" s="35">
        <f>'Kn Gdns PC'!H15</f>
        <v>0</v>
      </c>
      <c r="I43" s="35">
        <f>'Kn Gdns PC'!I15</f>
        <v>0</v>
      </c>
      <c r="J43" s="35">
        <f>'Kn Gdns PC'!J15</f>
        <v>0</v>
      </c>
      <c r="K43" s="35">
        <f>'Kn Gdns PC'!K15</f>
        <v>0</v>
      </c>
      <c r="L43" s="35">
        <f>'Kn Gdns PC'!L15</f>
        <v>0</v>
      </c>
      <c r="M43" s="35">
        <f>'Kn Gdns PC'!M15</f>
        <v>0</v>
      </c>
    </row>
    <row r="44" spans="2:13" x14ac:dyDescent="0.25">
      <c r="B44" s="6" t="s">
        <v>108</v>
      </c>
      <c r="C44" s="35">
        <f>'Kirkley Cliff Rd PC'!C14</f>
        <v>0</v>
      </c>
      <c r="D44" s="35">
        <f>'Kirkley Cliff Rd PC'!D14</f>
        <v>0</v>
      </c>
      <c r="E44" s="35">
        <f>'Kirkley Cliff Rd PC'!E14</f>
        <v>0</v>
      </c>
      <c r="F44" s="35">
        <f>'Kirkley Cliff Rd PC'!F14</f>
        <v>0</v>
      </c>
      <c r="G44" s="35">
        <f>'Kirkley Cliff Rd PC'!G14</f>
        <v>0</v>
      </c>
      <c r="H44" s="35">
        <f>'Kirkley Cliff Rd PC'!H14</f>
        <v>0</v>
      </c>
      <c r="I44" s="35">
        <f>'Kirkley Cliff Rd PC'!I14</f>
        <v>0</v>
      </c>
      <c r="J44" s="35">
        <f>'Kirkley Cliff Rd PC'!J14</f>
        <v>0</v>
      </c>
      <c r="K44" s="35">
        <f>'Kirkley Cliff Rd PC'!K14</f>
        <v>0</v>
      </c>
      <c r="L44" s="35">
        <f>'Kirkley Cliff Rd PC'!L14</f>
        <v>0</v>
      </c>
      <c r="M44" s="35">
        <f>'Kirkley Cliff Rd PC'!M14</f>
        <v>0</v>
      </c>
    </row>
    <row r="45" spans="2:13" x14ac:dyDescent="0.25">
      <c r="B45" s="6" t="s">
        <v>107</v>
      </c>
      <c r="C45" s="35">
        <f>'Low Cemetery PC'!C14</f>
        <v>0</v>
      </c>
      <c r="D45" s="35">
        <f>'Low Cemetery PC'!D14</f>
        <v>0</v>
      </c>
      <c r="E45" s="35">
        <f>'Low Cemetery PC'!E14</f>
        <v>0</v>
      </c>
      <c r="F45" s="35">
        <f>'Low Cemetery PC'!F14</f>
        <v>0</v>
      </c>
      <c r="G45" s="35">
        <f>'Low Cemetery PC'!G14</f>
        <v>0</v>
      </c>
      <c r="H45" s="35">
        <f>'Low Cemetery PC'!H14</f>
        <v>0</v>
      </c>
      <c r="I45" s="35">
        <f>'Low Cemetery PC'!I14</f>
        <v>0</v>
      </c>
      <c r="J45" s="35">
        <f>'Low Cemetery PC'!J14</f>
        <v>0</v>
      </c>
      <c r="K45" s="35">
        <f>'Low Cemetery PC'!K14</f>
        <v>0</v>
      </c>
      <c r="L45" s="35">
        <f>'Low Cemetery PC'!L14</f>
        <v>0</v>
      </c>
      <c r="M45" s="35">
        <f>'Low Cemetery PC'!M14</f>
        <v>0</v>
      </c>
    </row>
    <row r="46" spans="2:13" x14ac:dyDescent="0.25">
      <c r="B46" s="6" t="s">
        <v>33</v>
      </c>
      <c r="C46" s="35">
        <f>Miscellaneous!C15</f>
        <v>-9800</v>
      </c>
      <c r="D46" s="35">
        <f>Miscellaneous!D15</f>
        <v>-1250</v>
      </c>
      <c r="E46" s="35">
        <f>Miscellaneous!E15</f>
        <v>-1300</v>
      </c>
      <c r="F46" s="35">
        <f>Miscellaneous!F15</f>
        <v>0</v>
      </c>
      <c r="G46" s="35">
        <f>Miscellaneous!G15</f>
        <v>0</v>
      </c>
      <c r="H46" s="35">
        <f>Miscellaneous!H15</f>
        <v>-50</v>
      </c>
      <c r="I46" s="35">
        <f>Miscellaneous!I15</f>
        <v>0</v>
      </c>
      <c r="J46" s="35">
        <f>Miscellaneous!J15</f>
        <v>-9850</v>
      </c>
      <c r="K46" s="35">
        <f>Miscellaneous!K15</f>
        <v>-9850</v>
      </c>
      <c r="L46" s="35">
        <f>Miscellaneous!L15</f>
        <v>-9850</v>
      </c>
      <c r="M46" s="35">
        <f>Miscellaneous!M15</f>
        <v>-9850</v>
      </c>
    </row>
    <row r="47" spans="2:13" x14ac:dyDescent="0.25">
      <c r="B47" s="6" t="s">
        <v>113</v>
      </c>
      <c r="C47" s="35">
        <f>'Town Hall'!C26</f>
        <v>0</v>
      </c>
      <c r="D47" s="35">
        <f>'Town Hall'!D26</f>
        <v>0</v>
      </c>
      <c r="E47" s="35">
        <f>'Town Hall'!E26</f>
        <v>0</v>
      </c>
      <c r="F47" s="35">
        <f>'Town Hall'!F26</f>
        <v>0</v>
      </c>
      <c r="G47" s="35">
        <f>'Town Hall'!G26</f>
        <v>0</v>
      </c>
      <c r="H47" s="35">
        <f>'Town Hall'!H26</f>
        <v>0</v>
      </c>
      <c r="I47" s="35">
        <f>'Town Hall'!I26</f>
        <v>0</v>
      </c>
      <c r="J47" s="35">
        <f>'Town Hall'!J26</f>
        <v>0</v>
      </c>
      <c r="K47" s="35">
        <f>'Town Hall'!K26</f>
        <v>0</v>
      </c>
      <c r="L47" s="35">
        <f>'Town Hall'!L26</f>
        <v>0</v>
      </c>
      <c r="M47" s="35">
        <f>'Town Hall'!M26</f>
        <v>0</v>
      </c>
    </row>
    <row r="48" spans="2:13" x14ac:dyDescent="0.25">
      <c r="B48" s="6" t="s">
        <v>12</v>
      </c>
      <c r="C48" s="35">
        <f>Administration!C50</f>
        <v>0</v>
      </c>
      <c r="D48" s="35">
        <f>Administration!D50</f>
        <v>0</v>
      </c>
      <c r="E48" s="35">
        <f>Administration!E50</f>
        <v>0</v>
      </c>
      <c r="F48" s="35">
        <f>Administration!F50</f>
        <v>0</v>
      </c>
      <c r="G48" s="35">
        <f>Administration!G50</f>
        <v>0</v>
      </c>
      <c r="H48" s="35">
        <f>Administration!H50</f>
        <v>0</v>
      </c>
      <c r="I48" s="35">
        <f>Administration!I50</f>
        <v>-2170</v>
      </c>
      <c r="J48" s="35">
        <f>Administration!J50</f>
        <v>0</v>
      </c>
      <c r="K48" s="35">
        <f>Administration!K50</f>
        <v>0</v>
      </c>
      <c r="L48" s="35">
        <f>Administration!L50</f>
        <v>0</v>
      </c>
      <c r="M48" s="35">
        <f>Administration!M50</f>
        <v>0</v>
      </c>
    </row>
    <row r="49" spans="2:13" x14ac:dyDescent="0.25">
      <c r="B49" s="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x14ac:dyDescent="0.25">
      <c r="B50" s="6" t="s">
        <v>0</v>
      </c>
      <c r="C50" s="35">
        <f>SUM(C29:C48)</f>
        <v>-158300</v>
      </c>
      <c r="D50" s="35">
        <f t="shared" ref="D50:M50" si="1">SUM(D29:D48)</f>
        <v>-29903.333333333332</v>
      </c>
      <c r="E50" s="35">
        <f t="shared" si="1"/>
        <v>-29812</v>
      </c>
      <c r="F50" s="35">
        <f t="shared" si="1"/>
        <v>-4433</v>
      </c>
      <c r="G50" s="35">
        <f t="shared" si="1"/>
        <v>0</v>
      </c>
      <c r="H50" s="35">
        <f t="shared" si="1"/>
        <v>-4341.666666666667</v>
      </c>
      <c r="I50" s="35">
        <f t="shared" si="1"/>
        <v>-2170</v>
      </c>
      <c r="J50" s="35">
        <f t="shared" si="1"/>
        <v>-163139.70000000001</v>
      </c>
      <c r="K50" s="35">
        <f t="shared" si="1"/>
        <v>-163139.70000000001</v>
      </c>
      <c r="L50" s="35">
        <f t="shared" si="1"/>
        <v>-163139.70000000001</v>
      </c>
      <c r="M50" s="35">
        <f t="shared" si="1"/>
        <v>-163139.70000000001</v>
      </c>
    </row>
    <row r="51" spans="2:13" x14ac:dyDescent="0.25">
      <c r="B51" s="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2:13" x14ac:dyDescent="0.25">
      <c r="B52" s="6" t="s">
        <v>73</v>
      </c>
      <c r="C52" s="35">
        <f>C26+C50</f>
        <v>1392280</v>
      </c>
      <c r="D52" s="35">
        <f t="shared" ref="D52:M52" si="2">D26+D50</f>
        <v>519183.4230596681</v>
      </c>
      <c r="E52" s="35">
        <f t="shared" si="2"/>
        <v>296675.75639300136</v>
      </c>
      <c r="F52" s="35">
        <f t="shared" si="2"/>
        <v>213566.99999999994</v>
      </c>
      <c r="G52" s="35">
        <f t="shared" si="2"/>
        <v>392302.33916554507</v>
      </c>
      <c r="H52" s="35">
        <f t="shared" si="2"/>
        <v>-8940.6666666666679</v>
      </c>
      <c r="I52" s="35">
        <f t="shared" si="2"/>
        <v>52823.061911170924</v>
      </c>
      <c r="J52" s="35">
        <f t="shared" si="2"/>
        <v>1062090.3</v>
      </c>
      <c r="K52" s="35">
        <f t="shared" si="2"/>
        <v>1349714.1</v>
      </c>
      <c r="L52" s="35">
        <f t="shared" si="2"/>
        <v>1413793.2839999998</v>
      </c>
      <c r="M52" s="35">
        <f t="shared" si="2"/>
        <v>1398609.7435200003</v>
      </c>
    </row>
  </sheetData>
  <pageMargins left="0.7" right="0.7" top="0.75" bottom="0.75" header="0.3" footer="0.3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T23"/>
  <sheetViews>
    <sheetView workbookViewId="0">
      <selection activeCell="J13" sqref="J13:M13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33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45</v>
      </c>
      <c r="C5" s="14">
        <v>4800</v>
      </c>
      <c r="D5" s="14">
        <f>E5+F5</f>
        <v>2144.8183041722746</v>
      </c>
      <c r="E5" s="14">
        <v>1705.5181695827725</v>
      </c>
      <c r="F5" s="14">
        <v>439.30013458950197</v>
      </c>
      <c r="G5" s="14">
        <f>J5-F5-E5</f>
        <v>2655.1816958277259</v>
      </c>
      <c r="H5" s="14">
        <f t="shared" ref="H5:H7" si="0">E5+F5-D5</f>
        <v>0</v>
      </c>
      <c r="I5" s="14">
        <v>341.10363391655454</v>
      </c>
      <c r="J5" s="14">
        <v>4800</v>
      </c>
      <c r="K5" s="14">
        <f t="shared" ref="K5:M7" si="1">J5*1.03</f>
        <v>4944</v>
      </c>
      <c r="L5" s="14">
        <f t="shared" si="1"/>
        <v>5092.32</v>
      </c>
      <c r="M5" s="14">
        <f t="shared" si="1"/>
        <v>5245.0896000000002</v>
      </c>
      <c r="N5" s="3"/>
      <c r="O5" s="3"/>
      <c r="P5" s="3"/>
      <c r="Q5" s="3"/>
      <c r="R5" s="3"/>
    </row>
    <row r="6" spans="2:20" x14ac:dyDescent="0.25">
      <c r="B6" s="7" t="s">
        <v>56</v>
      </c>
      <c r="C6" s="14">
        <v>200</v>
      </c>
      <c r="D6" s="14">
        <f>E6+F6</f>
        <v>89.367429340511421</v>
      </c>
      <c r="E6" s="14">
        <v>71.063257065948847</v>
      </c>
      <c r="F6" s="14">
        <v>18.304172274562582</v>
      </c>
      <c r="G6" s="14">
        <f>J6-F6-E6</f>
        <v>110.63257065948858</v>
      </c>
      <c r="H6" s="14">
        <f t="shared" si="0"/>
        <v>0</v>
      </c>
      <c r="I6" s="14">
        <v>14.21265141318977</v>
      </c>
      <c r="J6" s="14">
        <v>200</v>
      </c>
      <c r="K6" s="14">
        <f t="shared" si="1"/>
        <v>206</v>
      </c>
      <c r="L6" s="14">
        <f t="shared" si="1"/>
        <v>212.18</v>
      </c>
      <c r="M6" s="14">
        <f t="shared" si="1"/>
        <v>218.5454</v>
      </c>
      <c r="N6" s="3"/>
      <c r="O6" s="3"/>
      <c r="P6" s="3"/>
      <c r="Q6" s="3"/>
      <c r="R6" s="3"/>
    </row>
    <row r="7" spans="2:20" x14ac:dyDescent="0.25">
      <c r="B7" s="7" t="s">
        <v>43</v>
      </c>
      <c r="C7" s="14">
        <v>600</v>
      </c>
      <c r="D7" s="14">
        <f>E7+F7</f>
        <v>268.10228802153432</v>
      </c>
      <c r="E7" s="14">
        <v>213.18977119784657</v>
      </c>
      <c r="F7" s="14">
        <v>54.912516823687746</v>
      </c>
      <c r="G7" s="14">
        <f>J7-F7-E7</f>
        <v>331.89771197846574</v>
      </c>
      <c r="H7" s="14">
        <f t="shared" si="0"/>
        <v>0</v>
      </c>
      <c r="I7" s="14">
        <v>42.637954239569318</v>
      </c>
      <c r="J7" s="14">
        <v>600</v>
      </c>
      <c r="K7" s="14">
        <f t="shared" si="1"/>
        <v>618</v>
      </c>
      <c r="L7" s="14">
        <f t="shared" si="1"/>
        <v>636.54</v>
      </c>
      <c r="M7" s="14">
        <f t="shared" si="1"/>
        <v>655.63620000000003</v>
      </c>
      <c r="N7" s="3"/>
      <c r="O7" s="3"/>
      <c r="P7" s="3"/>
      <c r="Q7" s="3"/>
      <c r="R7" s="3"/>
    </row>
    <row r="8" spans="2:20" x14ac:dyDescent="0.25">
      <c r="B8" s="6" t="s">
        <v>168</v>
      </c>
      <c r="C8" s="11">
        <f t="shared" ref="C8:M8" si="2">SUM(C5:C7)</f>
        <v>5600</v>
      </c>
      <c r="D8" s="11">
        <f t="shared" si="2"/>
        <v>2502.2880215343203</v>
      </c>
      <c r="E8" s="11">
        <f t="shared" si="2"/>
        <v>1989.7711978465679</v>
      </c>
      <c r="F8" s="11">
        <f t="shared" si="2"/>
        <v>512.51682368775232</v>
      </c>
      <c r="G8" s="11">
        <f t="shared" ref="G8:I8" si="3">SUM(G5:G7)</f>
        <v>3097.7119784656802</v>
      </c>
      <c r="H8" s="11">
        <f t="shared" si="3"/>
        <v>0</v>
      </c>
      <c r="I8" s="11">
        <f t="shared" si="3"/>
        <v>397.95423956931359</v>
      </c>
      <c r="J8" s="11">
        <f t="shared" ref="J8" si="4">SUM(J5:J7)</f>
        <v>5600</v>
      </c>
      <c r="K8" s="11">
        <f t="shared" si="2"/>
        <v>5768</v>
      </c>
      <c r="L8" s="11">
        <f t="shared" si="2"/>
        <v>5941.04</v>
      </c>
      <c r="M8" s="11">
        <f t="shared" si="2"/>
        <v>6119.2712000000001</v>
      </c>
      <c r="N8" s="3"/>
      <c r="O8" s="3"/>
      <c r="P8" s="3"/>
      <c r="Q8" s="3"/>
      <c r="R8" s="3"/>
    </row>
    <row r="9" spans="2:20" x14ac:dyDescent="0.2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  <c r="Q9" s="3"/>
      <c r="R9" s="3"/>
    </row>
    <row r="10" spans="2:20" x14ac:dyDescent="0.25">
      <c r="B10" s="6" t="s">
        <v>70</v>
      </c>
      <c r="C10" s="11">
        <f>C8</f>
        <v>5600</v>
      </c>
      <c r="D10" s="11">
        <f t="shared" ref="D10:M10" si="5">D8</f>
        <v>2502.2880215343203</v>
      </c>
      <c r="E10" s="11">
        <f t="shared" si="5"/>
        <v>1989.7711978465679</v>
      </c>
      <c r="F10" s="11">
        <f t="shared" si="5"/>
        <v>512.51682368775232</v>
      </c>
      <c r="G10" s="11">
        <f t="shared" ref="G10:I10" si="6">G8</f>
        <v>3097.7119784656802</v>
      </c>
      <c r="H10" s="11">
        <f t="shared" si="6"/>
        <v>0</v>
      </c>
      <c r="I10" s="11">
        <f t="shared" si="6"/>
        <v>397.95423956931359</v>
      </c>
      <c r="J10" s="11">
        <f>J8</f>
        <v>5600</v>
      </c>
      <c r="K10" s="11">
        <f t="shared" si="5"/>
        <v>5768</v>
      </c>
      <c r="L10" s="11">
        <f t="shared" si="5"/>
        <v>5941.04</v>
      </c>
      <c r="M10" s="11">
        <f t="shared" si="5"/>
        <v>6119.2712000000001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7" t="s">
        <v>110</v>
      </c>
      <c r="C12" s="14">
        <v>-8800</v>
      </c>
      <c r="D12" s="14">
        <v>-1250</v>
      </c>
      <c r="E12" s="14">
        <v>-1250</v>
      </c>
      <c r="F12" s="11"/>
      <c r="G12" s="11"/>
      <c r="H12" s="14">
        <f t="shared" ref="H12:H14" si="7">E12+F12-D12</f>
        <v>0</v>
      </c>
      <c r="I12" s="14"/>
      <c r="J12" s="14">
        <v>-8800</v>
      </c>
      <c r="K12" s="14">
        <v>-8800</v>
      </c>
      <c r="L12" s="14">
        <v>-8800</v>
      </c>
      <c r="M12" s="14">
        <v>-8800</v>
      </c>
      <c r="N12" s="3"/>
      <c r="O12" s="3"/>
      <c r="P12" s="3"/>
      <c r="Q12" s="3"/>
      <c r="R12" s="3"/>
    </row>
    <row r="13" spans="2:20" x14ac:dyDescent="0.25">
      <c r="B13" s="7" t="s">
        <v>211</v>
      </c>
      <c r="C13" s="14">
        <v>0</v>
      </c>
      <c r="D13" s="14">
        <v>0</v>
      </c>
      <c r="E13" s="14">
        <v>-50</v>
      </c>
      <c r="F13" s="11"/>
      <c r="G13" s="11"/>
      <c r="H13" s="14">
        <f t="shared" si="7"/>
        <v>-50</v>
      </c>
      <c r="I13" s="14"/>
      <c r="J13" s="14">
        <v>-50</v>
      </c>
      <c r="K13" s="14">
        <v>-50</v>
      </c>
      <c r="L13" s="14">
        <v>-50</v>
      </c>
      <c r="M13" s="14">
        <v>-50</v>
      </c>
      <c r="N13" s="3"/>
      <c r="O13" s="3"/>
      <c r="P13" s="3"/>
      <c r="Q13" s="3"/>
      <c r="R13" s="3"/>
    </row>
    <row r="14" spans="2:20" x14ac:dyDescent="0.25">
      <c r="B14" s="7" t="s">
        <v>109</v>
      </c>
      <c r="C14" s="14">
        <v>-1000</v>
      </c>
      <c r="D14" s="11"/>
      <c r="E14" s="11"/>
      <c r="F14" s="11"/>
      <c r="G14" s="11"/>
      <c r="H14" s="14">
        <f t="shared" si="7"/>
        <v>0</v>
      </c>
      <c r="I14" s="14"/>
      <c r="J14" s="14">
        <v>-1000</v>
      </c>
      <c r="K14" s="14">
        <v>-1000</v>
      </c>
      <c r="L14" s="14">
        <v>-1000</v>
      </c>
      <c r="M14" s="14">
        <v>-1000</v>
      </c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f>SUM(C12:C14)</f>
        <v>-9800</v>
      </c>
      <c r="D15" s="11">
        <f t="shared" ref="D15:M15" si="8">SUM(D12:D14)</f>
        <v>-1250</v>
      </c>
      <c r="E15" s="11">
        <f t="shared" si="8"/>
        <v>-1300</v>
      </c>
      <c r="F15" s="11">
        <f t="shared" si="8"/>
        <v>0</v>
      </c>
      <c r="G15" s="11">
        <f t="shared" ref="G15:I15" si="9">SUM(G12:G14)</f>
        <v>0</v>
      </c>
      <c r="H15" s="11">
        <f t="shared" si="9"/>
        <v>-50</v>
      </c>
      <c r="I15" s="11">
        <f t="shared" si="9"/>
        <v>0</v>
      </c>
      <c r="J15" s="11">
        <f>SUM(J12:J14)</f>
        <v>-9850</v>
      </c>
      <c r="K15" s="11">
        <f t="shared" si="8"/>
        <v>-9850</v>
      </c>
      <c r="L15" s="11">
        <f t="shared" si="8"/>
        <v>-9850</v>
      </c>
      <c r="M15" s="11">
        <f t="shared" si="8"/>
        <v>-9850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10">C10+C15</f>
        <v>-4200</v>
      </c>
      <c r="D17" s="11">
        <f t="shared" si="10"/>
        <v>1252.2880215343203</v>
      </c>
      <c r="E17" s="11">
        <f t="shared" si="10"/>
        <v>689.77119784656793</v>
      </c>
      <c r="F17" s="11">
        <f t="shared" si="10"/>
        <v>512.51682368775232</v>
      </c>
      <c r="G17" s="11">
        <f t="shared" ref="G17:I17" si="11">G10+G15</f>
        <v>3097.7119784656802</v>
      </c>
      <c r="H17" s="11">
        <f t="shared" si="11"/>
        <v>-50</v>
      </c>
      <c r="I17" s="11">
        <f t="shared" si="11"/>
        <v>397.95423956931359</v>
      </c>
      <c r="J17" s="11">
        <f t="shared" ref="J17" si="12">J10+J15</f>
        <v>-4250</v>
      </c>
      <c r="K17" s="11">
        <f t="shared" si="10"/>
        <v>-4082</v>
      </c>
      <c r="L17" s="11">
        <f t="shared" si="10"/>
        <v>-3908.96</v>
      </c>
      <c r="M17" s="11">
        <f t="shared" si="10"/>
        <v>-3730.7287999999999</v>
      </c>
      <c r="N17" s="3"/>
      <c r="O17" s="3"/>
      <c r="P17" s="3"/>
      <c r="Q17" s="3"/>
      <c r="R17" s="3"/>
    </row>
    <row r="19" spans="2:18" x14ac:dyDescent="0.25">
      <c r="B19" s="2" t="s">
        <v>125</v>
      </c>
    </row>
    <row r="20" spans="2:18" x14ac:dyDescent="0.25">
      <c r="B20" t="s">
        <v>191</v>
      </c>
    </row>
    <row r="21" spans="2:18" x14ac:dyDescent="0.25">
      <c r="B21" s="39" t="s">
        <v>192</v>
      </c>
    </row>
    <row r="22" spans="2:18" x14ac:dyDescent="0.25">
      <c r="B22" t="s">
        <v>194</v>
      </c>
    </row>
    <row r="23" spans="2:18" x14ac:dyDescent="0.25">
      <c r="B23" t="s">
        <v>195</v>
      </c>
    </row>
  </sheetData>
  <pageMargins left="0.7" right="0.7" top="0.75" bottom="0.75" header="0.3" footer="0.3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T36"/>
  <sheetViews>
    <sheetView workbookViewId="0">
      <selection activeCell="E7" sqref="E7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113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8" t="s">
        <v>58</v>
      </c>
      <c r="C5" s="14">
        <v>37920</v>
      </c>
      <c r="D5" s="11"/>
      <c r="E5" s="11"/>
      <c r="F5" s="11"/>
      <c r="G5" s="11"/>
      <c r="H5" s="14">
        <f t="shared" ref="H5:H12" si="0">E5+F5-D5</f>
        <v>0</v>
      </c>
      <c r="I5" s="14"/>
      <c r="J5" s="14">
        <v>0</v>
      </c>
      <c r="K5" s="14">
        <v>37920</v>
      </c>
      <c r="L5" s="14">
        <v>37920</v>
      </c>
      <c r="M5" s="14">
        <v>37920</v>
      </c>
      <c r="N5" s="3"/>
      <c r="O5" s="3"/>
      <c r="P5" s="3"/>
      <c r="Q5" s="3"/>
      <c r="R5" s="3"/>
    </row>
    <row r="6" spans="2:20" x14ac:dyDescent="0.25">
      <c r="B6" s="8" t="s">
        <v>81</v>
      </c>
      <c r="C6" s="14">
        <v>100</v>
      </c>
      <c r="D6" s="14">
        <v>100</v>
      </c>
      <c r="E6" s="14">
        <v>186</v>
      </c>
      <c r="F6" s="11"/>
      <c r="G6" s="11"/>
      <c r="H6" s="14">
        <f t="shared" si="0"/>
        <v>86</v>
      </c>
      <c r="I6" s="14"/>
      <c r="J6" s="14">
        <v>100</v>
      </c>
      <c r="K6" s="14">
        <v>100</v>
      </c>
      <c r="L6" s="14">
        <v>100</v>
      </c>
      <c r="M6" s="14">
        <v>100</v>
      </c>
      <c r="N6" s="3"/>
      <c r="O6" s="3"/>
      <c r="P6" s="3"/>
      <c r="Q6" s="3"/>
      <c r="R6" s="3"/>
    </row>
    <row r="7" spans="2:20" x14ac:dyDescent="0.25">
      <c r="B7" s="8" t="s">
        <v>59</v>
      </c>
      <c r="C7" s="14">
        <v>400</v>
      </c>
      <c r="D7" s="11"/>
      <c r="E7" s="11"/>
      <c r="F7" s="11"/>
      <c r="G7" s="11"/>
      <c r="H7" s="14">
        <f t="shared" si="0"/>
        <v>0</v>
      </c>
      <c r="I7" s="14"/>
      <c r="J7" s="14">
        <f t="shared" ref="J7" si="1">C7*0.75</f>
        <v>300</v>
      </c>
      <c r="K7" s="14">
        <v>400</v>
      </c>
      <c r="L7" s="14">
        <v>400</v>
      </c>
      <c r="M7" s="14">
        <v>400</v>
      </c>
      <c r="N7" s="3"/>
      <c r="O7" s="3"/>
      <c r="P7" s="3"/>
      <c r="Q7" s="3"/>
      <c r="R7" s="3"/>
    </row>
    <row r="8" spans="2:20" x14ac:dyDescent="0.25">
      <c r="B8" s="7" t="s">
        <v>65</v>
      </c>
      <c r="C8" s="10">
        <v>8000</v>
      </c>
      <c r="D8" s="11"/>
      <c r="E8" s="11"/>
      <c r="F8" s="11"/>
      <c r="G8" s="11"/>
      <c r="H8" s="14">
        <f t="shared" si="0"/>
        <v>0</v>
      </c>
      <c r="I8" s="14"/>
      <c r="J8" s="14">
        <v>4000</v>
      </c>
      <c r="K8" s="10">
        <v>8000</v>
      </c>
      <c r="L8" s="10">
        <v>8000</v>
      </c>
      <c r="M8" s="10">
        <v>8000</v>
      </c>
      <c r="N8" s="3"/>
      <c r="O8" s="3"/>
      <c r="P8" s="3"/>
      <c r="Q8" s="3"/>
      <c r="R8" s="3"/>
    </row>
    <row r="9" spans="2:20" x14ac:dyDescent="0.25">
      <c r="B9" s="7" t="s">
        <v>66</v>
      </c>
      <c r="C9" s="10">
        <v>6000</v>
      </c>
      <c r="D9" s="14">
        <v>551</v>
      </c>
      <c r="E9" s="14">
        <v>551</v>
      </c>
      <c r="F9" s="14"/>
      <c r="G9" s="14"/>
      <c r="H9" s="14">
        <f t="shared" si="0"/>
        <v>0</v>
      </c>
      <c r="I9" s="14"/>
      <c r="J9" s="14">
        <v>2000</v>
      </c>
      <c r="K9" s="10">
        <v>6000</v>
      </c>
      <c r="L9" s="10">
        <v>6000</v>
      </c>
      <c r="M9" s="10">
        <v>6000</v>
      </c>
      <c r="N9" s="3"/>
      <c r="O9" s="3"/>
      <c r="P9" s="3"/>
      <c r="Q9" s="3"/>
      <c r="R9" s="3"/>
    </row>
    <row r="10" spans="2:20" x14ac:dyDescent="0.25">
      <c r="B10" s="7" t="s">
        <v>67</v>
      </c>
      <c r="C10" s="10">
        <v>16000</v>
      </c>
      <c r="D10" s="14">
        <v>1475</v>
      </c>
      <c r="E10" s="14">
        <v>1475</v>
      </c>
      <c r="F10" s="14"/>
      <c r="G10" s="14"/>
      <c r="H10" s="14">
        <f t="shared" si="0"/>
        <v>0</v>
      </c>
      <c r="I10" s="14"/>
      <c r="J10" s="14">
        <v>600</v>
      </c>
      <c r="K10" s="10">
        <v>16000</v>
      </c>
      <c r="L10" s="10">
        <v>16000</v>
      </c>
      <c r="M10" s="10">
        <v>16000</v>
      </c>
      <c r="N10" s="3"/>
      <c r="O10" s="3"/>
      <c r="P10" s="3"/>
      <c r="Q10" s="3"/>
      <c r="R10" s="3"/>
    </row>
    <row r="11" spans="2:20" x14ac:dyDescent="0.25">
      <c r="B11" s="7" t="s">
        <v>68</v>
      </c>
      <c r="C11" s="10">
        <v>9000</v>
      </c>
      <c r="D11" s="14">
        <v>307</v>
      </c>
      <c r="E11" s="14">
        <v>307</v>
      </c>
      <c r="F11" s="14"/>
      <c r="G11" s="14"/>
      <c r="H11" s="14">
        <f t="shared" si="0"/>
        <v>0</v>
      </c>
      <c r="I11" s="14"/>
      <c r="J11" s="14">
        <v>1200</v>
      </c>
      <c r="K11" s="10">
        <v>9000</v>
      </c>
      <c r="L11" s="10">
        <v>9000</v>
      </c>
      <c r="M11" s="10">
        <v>9000</v>
      </c>
      <c r="N11" s="3"/>
      <c r="O11" s="3"/>
      <c r="P11" s="3"/>
      <c r="Q11" s="3"/>
      <c r="R11" s="3"/>
    </row>
    <row r="12" spans="2:20" x14ac:dyDescent="0.25">
      <c r="B12" s="7" t="s">
        <v>69</v>
      </c>
      <c r="C12" s="10">
        <v>5000</v>
      </c>
      <c r="D12" s="14">
        <v>5000</v>
      </c>
      <c r="E12" s="11"/>
      <c r="F12" s="11"/>
      <c r="G12" s="11"/>
      <c r="H12" s="14">
        <f t="shared" si="0"/>
        <v>-5000</v>
      </c>
      <c r="I12" s="14"/>
      <c r="J12" s="10">
        <v>0</v>
      </c>
      <c r="K12" s="10">
        <v>0</v>
      </c>
      <c r="L12" s="10">
        <v>0</v>
      </c>
      <c r="M12" s="10">
        <v>0</v>
      </c>
      <c r="N12" s="3"/>
      <c r="O12" s="3"/>
      <c r="P12" s="3"/>
      <c r="Q12" s="3"/>
      <c r="R12" s="3"/>
    </row>
    <row r="13" spans="2:20" x14ac:dyDescent="0.25">
      <c r="B13" s="6" t="s">
        <v>80</v>
      </c>
      <c r="C13" s="11">
        <f t="shared" ref="C13:M13" si="2">SUM(C5:C12)</f>
        <v>82420</v>
      </c>
      <c r="D13" s="11">
        <f t="shared" si="2"/>
        <v>7433</v>
      </c>
      <c r="E13" s="11">
        <f t="shared" si="2"/>
        <v>2519</v>
      </c>
      <c r="F13" s="11">
        <f t="shared" si="2"/>
        <v>0</v>
      </c>
      <c r="G13" s="11">
        <f t="shared" ref="G13:I13" si="3">SUM(G5:G12)</f>
        <v>0</v>
      </c>
      <c r="H13" s="11">
        <f t="shared" si="2"/>
        <v>-4914</v>
      </c>
      <c r="I13" s="11">
        <f t="shared" si="3"/>
        <v>0</v>
      </c>
      <c r="J13" s="11">
        <f t="shared" ref="J13" si="4">SUM(J5:J12)</f>
        <v>8200</v>
      </c>
      <c r="K13" s="11">
        <f t="shared" si="2"/>
        <v>77420</v>
      </c>
      <c r="L13" s="11">
        <f t="shared" si="2"/>
        <v>77420</v>
      </c>
      <c r="M13" s="11">
        <f t="shared" si="2"/>
        <v>77420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8" t="s">
        <v>60</v>
      </c>
      <c r="C15" s="14">
        <v>200</v>
      </c>
      <c r="D15" s="11"/>
      <c r="E15" s="11"/>
      <c r="F15" s="11"/>
      <c r="G15" s="11"/>
      <c r="H15" s="14">
        <f t="shared" ref="H15:H19" si="5">E15+F15-D15</f>
        <v>0</v>
      </c>
      <c r="I15" s="11"/>
      <c r="J15" s="14">
        <v>0</v>
      </c>
      <c r="K15" s="14">
        <v>200</v>
      </c>
      <c r="L15" s="14">
        <v>200</v>
      </c>
      <c r="M15" s="14">
        <v>200</v>
      </c>
      <c r="N15" s="3"/>
      <c r="O15" s="3"/>
      <c r="P15" s="3"/>
      <c r="Q15" s="3"/>
      <c r="R15" s="3"/>
    </row>
    <row r="16" spans="2:20" x14ac:dyDescent="0.25">
      <c r="B16" s="8" t="s">
        <v>61</v>
      </c>
      <c r="C16" s="14">
        <v>1000</v>
      </c>
      <c r="D16" s="11"/>
      <c r="E16" s="11"/>
      <c r="F16" s="11"/>
      <c r="G16" s="11"/>
      <c r="H16" s="14">
        <f t="shared" si="5"/>
        <v>0</v>
      </c>
      <c r="I16" s="11"/>
      <c r="J16" s="14">
        <v>0</v>
      </c>
      <c r="K16" s="14">
        <v>1000</v>
      </c>
      <c r="L16" s="14">
        <v>1000</v>
      </c>
      <c r="M16" s="14">
        <v>1000</v>
      </c>
      <c r="N16" s="3"/>
      <c r="O16" s="3"/>
      <c r="P16" s="3"/>
      <c r="Q16" s="3"/>
      <c r="R16" s="3"/>
    </row>
    <row r="17" spans="2:18" x14ac:dyDescent="0.25">
      <c r="B17" s="8" t="s">
        <v>62</v>
      </c>
      <c r="C17" s="14">
        <v>2000</v>
      </c>
      <c r="D17" s="11"/>
      <c r="E17" s="11"/>
      <c r="F17" s="11"/>
      <c r="G17" s="11"/>
      <c r="H17" s="14">
        <f t="shared" si="5"/>
        <v>0</v>
      </c>
      <c r="I17" s="11"/>
      <c r="J17" s="14">
        <v>0</v>
      </c>
      <c r="K17" s="14">
        <v>2000</v>
      </c>
      <c r="L17" s="14">
        <v>2000</v>
      </c>
      <c r="M17" s="14">
        <v>2000</v>
      </c>
      <c r="N17" s="3"/>
      <c r="O17" s="3"/>
      <c r="P17" s="3"/>
      <c r="Q17" s="3"/>
      <c r="R17" s="3"/>
    </row>
    <row r="18" spans="2:18" x14ac:dyDescent="0.25">
      <c r="B18" s="8" t="s">
        <v>63</v>
      </c>
      <c r="C18" s="14">
        <v>100</v>
      </c>
      <c r="D18" s="11"/>
      <c r="E18" s="11"/>
      <c r="F18" s="11"/>
      <c r="G18" s="11"/>
      <c r="H18" s="14">
        <f t="shared" si="5"/>
        <v>0</v>
      </c>
      <c r="I18" s="11"/>
      <c r="J18" s="14">
        <v>0</v>
      </c>
      <c r="K18" s="14">
        <v>100</v>
      </c>
      <c r="L18" s="14">
        <v>100</v>
      </c>
      <c r="M18" s="14">
        <v>100</v>
      </c>
      <c r="N18" s="3"/>
      <c r="O18" s="3"/>
      <c r="P18" s="3"/>
      <c r="Q18" s="3"/>
      <c r="R18" s="3"/>
    </row>
    <row r="19" spans="2:18" x14ac:dyDescent="0.25">
      <c r="B19" s="8" t="s">
        <v>64</v>
      </c>
      <c r="C19" s="14">
        <v>400</v>
      </c>
      <c r="D19" s="11"/>
      <c r="E19" s="11"/>
      <c r="F19" s="11"/>
      <c r="G19" s="11"/>
      <c r="H19" s="14">
        <f t="shared" si="5"/>
        <v>0</v>
      </c>
      <c r="I19" s="11"/>
      <c r="J19" s="14">
        <v>0</v>
      </c>
      <c r="K19" s="14">
        <v>400</v>
      </c>
      <c r="L19" s="14">
        <v>400</v>
      </c>
      <c r="M19" s="14">
        <v>400</v>
      </c>
      <c r="N19" s="3"/>
      <c r="O19" s="3"/>
      <c r="P19" s="3"/>
      <c r="Q19" s="3"/>
      <c r="R19" s="3"/>
    </row>
    <row r="20" spans="2:18" x14ac:dyDescent="0.25">
      <c r="B20" s="19" t="s">
        <v>89</v>
      </c>
      <c r="C20" s="11">
        <f>SUM(C15:C19)</f>
        <v>3700</v>
      </c>
      <c r="D20" s="11">
        <f t="shared" ref="D20:M20" si="6">SUM(D15:D19)</f>
        <v>0</v>
      </c>
      <c r="E20" s="11">
        <f t="shared" si="6"/>
        <v>0</v>
      </c>
      <c r="F20" s="11">
        <f t="shared" si="6"/>
        <v>0</v>
      </c>
      <c r="G20" s="11">
        <f t="shared" ref="G20:I20" si="7">SUM(G15:G19)</f>
        <v>0</v>
      </c>
      <c r="H20" s="11">
        <f t="shared" si="6"/>
        <v>0</v>
      </c>
      <c r="I20" s="11">
        <f t="shared" si="7"/>
        <v>0</v>
      </c>
      <c r="J20" s="11">
        <f>SUM(J15:J19)</f>
        <v>0</v>
      </c>
      <c r="K20" s="11">
        <f t="shared" si="6"/>
        <v>3700</v>
      </c>
      <c r="L20" s="11">
        <f t="shared" si="6"/>
        <v>3700</v>
      </c>
      <c r="M20" s="11">
        <f t="shared" si="6"/>
        <v>3700</v>
      </c>
      <c r="N20" s="3"/>
      <c r="O20" s="3"/>
      <c r="P20" s="3"/>
      <c r="Q20" s="3"/>
      <c r="R20" s="3"/>
    </row>
    <row r="21" spans="2:18" x14ac:dyDescent="0.25">
      <c r="B21" s="8"/>
      <c r="C21" s="14"/>
      <c r="D21" s="11"/>
      <c r="E21" s="11"/>
      <c r="F21" s="11"/>
      <c r="G21" s="11"/>
      <c r="H21" s="11"/>
      <c r="I21" s="11"/>
      <c r="J21" s="14"/>
      <c r="K21" s="11"/>
      <c r="L21" s="11"/>
      <c r="M21" s="11"/>
      <c r="N21" s="3"/>
      <c r="O21" s="3"/>
      <c r="P21" s="3"/>
      <c r="Q21" s="3"/>
      <c r="R21" s="3"/>
    </row>
    <row r="22" spans="2:18" x14ac:dyDescent="0.25">
      <c r="B22" s="6" t="s">
        <v>70</v>
      </c>
      <c r="C22" s="11">
        <f>C13+C20</f>
        <v>86120</v>
      </c>
      <c r="D22" s="11">
        <f t="shared" ref="D22:M22" si="8">D13+D20</f>
        <v>7433</v>
      </c>
      <c r="E22" s="11">
        <f t="shared" si="8"/>
        <v>2519</v>
      </c>
      <c r="F22" s="11">
        <f t="shared" si="8"/>
        <v>0</v>
      </c>
      <c r="G22" s="11">
        <f t="shared" ref="G22:I22" si="9">G13+G20</f>
        <v>0</v>
      </c>
      <c r="H22" s="11">
        <f t="shared" si="8"/>
        <v>-4914</v>
      </c>
      <c r="I22" s="11">
        <f t="shared" si="9"/>
        <v>0</v>
      </c>
      <c r="J22" s="11">
        <f>J13+J20</f>
        <v>8200</v>
      </c>
      <c r="K22" s="11">
        <f t="shared" si="8"/>
        <v>81120</v>
      </c>
      <c r="L22" s="11">
        <f t="shared" si="8"/>
        <v>81120</v>
      </c>
      <c r="M22" s="11">
        <f t="shared" si="8"/>
        <v>81120</v>
      </c>
      <c r="N22" s="3"/>
      <c r="O22" s="3"/>
      <c r="P22" s="3"/>
      <c r="Q22" s="3"/>
      <c r="R22" s="3"/>
    </row>
    <row r="23" spans="2:18" x14ac:dyDescent="0.25"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  <c r="Q23" s="3"/>
      <c r="R23" s="3"/>
    </row>
    <row r="24" spans="2:18" x14ac:dyDescent="0.25">
      <c r="B24" s="7"/>
      <c r="C24" s="14"/>
      <c r="D24" s="11"/>
      <c r="E24" s="11"/>
      <c r="F24" s="11"/>
      <c r="G24" s="11"/>
      <c r="H24" s="14">
        <f t="shared" ref="H24:H25" si="10">E24+F24-D24</f>
        <v>0</v>
      </c>
      <c r="I24" s="11"/>
      <c r="J24" s="14"/>
      <c r="K24" s="14"/>
      <c r="L24" s="14"/>
      <c r="M24" s="14"/>
      <c r="N24" s="3"/>
      <c r="O24" s="3"/>
      <c r="P24" s="3"/>
      <c r="Q24" s="3"/>
      <c r="R24" s="3"/>
    </row>
    <row r="25" spans="2:18" x14ac:dyDescent="0.25">
      <c r="B25" s="7"/>
      <c r="C25" s="14"/>
      <c r="D25" s="11"/>
      <c r="E25" s="11"/>
      <c r="F25" s="11"/>
      <c r="G25" s="11"/>
      <c r="H25" s="14">
        <f t="shared" si="10"/>
        <v>0</v>
      </c>
      <c r="I25" s="11"/>
      <c r="J25" s="14"/>
      <c r="K25" s="14"/>
      <c r="L25" s="14"/>
      <c r="M25" s="14"/>
      <c r="N25" s="3"/>
      <c r="O25" s="3"/>
      <c r="P25" s="3"/>
      <c r="Q25" s="3"/>
      <c r="R25" s="3"/>
    </row>
    <row r="26" spans="2:18" x14ac:dyDescent="0.25">
      <c r="B26" s="6" t="s">
        <v>0</v>
      </c>
      <c r="C26" s="11">
        <f>SUM(C24:C25)</f>
        <v>0</v>
      </c>
      <c r="D26" s="11">
        <f t="shared" ref="D26:M26" si="11">SUM(D24:D25)</f>
        <v>0</v>
      </c>
      <c r="E26" s="11">
        <f t="shared" si="11"/>
        <v>0</v>
      </c>
      <c r="F26" s="11">
        <f t="shared" si="11"/>
        <v>0</v>
      </c>
      <c r="G26" s="11">
        <f t="shared" ref="G26:I26" si="12">SUM(G24:G25)</f>
        <v>0</v>
      </c>
      <c r="H26" s="11">
        <f t="shared" si="11"/>
        <v>0</v>
      </c>
      <c r="I26" s="11">
        <f t="shared" si="12"/>
        <v>0</v>
      </c>
      <c r="J26" s="11">
        <f>SUM(J24:J25)</f>
        <v>0</v>
      </c>
      <c r="K26" s="11">
        <f t="shared" si="11"/>
        <v>0</v>
      </c>
      <c r="L26" s="11">
        <f t="shared" si="11"/>
        <v>0</v>
      </c>
      <c r="M26" s="11">
        <f t="shared" si="11"/>
        <v>0</v>
      </c>
      <c r="N26" s="3"/>
      <c r="O26" s="3"/>
      <c r="P26" s="3"/>
      <c r="Q26" s="3"/>
      <c r="R26" s="3"/>
    </row>
    <row r="27" spans="2:18" x14ac:dyDescent="0.25"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"/>
      <c r="O27" s="3"/>
      <c r="P27" s="3"/>
      <c r="Q27" s="3"/>
      <c r="R27" s="3"/>
    </row>
    <row r="28" spans="2:18" x14ac:dyDescent="0.25">
      <c r="B28" s="6" t="s">
        <v>73</v>
      </c>
      <c r="C28" s="11">
        <f t="shared" ref="C28:M28" si="13">C22+C26</f>
        <v>86120</v>
      </c>
      <c r="D28" s="11">
        <f t="shared" si="13"/>
        <v>7433</v>
      </c>
      <c r="E28" s="11">
        <f t="shared" si="13"/>
        <v>2519</v>
      </c>
      <c r="F28" s="11">
        <f t="shared" si="13"/>
        <v>0</v>
      </c>
      <c r="G28" s="11">
        <f t="shared" ref="G28:I28" si="14">G22+G26</f>
        <v>0</v>
      </c>
      <c r="H28" s="11">
        <f t="shared" si="13"/>
        <v>-4914</v>
      </c>
      <c r="I28" s="11">
        <f t="shared" si="14"/>
        <v>0</v>
      </c>
      <c r="J28" s="11">
        <f t="shared" ref="J28" si="15">J22+J26</f>
        <v>8200</v>
      </c>
      <c r="K28" s="11">
        <f t="shared" si="13"/>
        <v>81120</v>
      </c>
      <c r="L28" s="11">
        <f t="shared" si="13"/>
        <v>81120</v>
      </c>
      <c r="M28" s="11">
        <f t="shared" si="13"/>
        <v>81120</v>
      </c>
      <c r="N28" s="3"/>
      <c r="O28" s="3"/>
      <c r="P28" s="3"/>
      <c r="Q28" s="3"/>
      <c r="R28" s="3"/>
    </row>
    <row r="30" spans="2:18" x14ac:dyDescent="0.25">
      <c r="B30" s="25" t="s">
        <v>125</v>
      </c>
    </row>
    <row r="31" spans="2:18" x14ac:dyDescent="0.25">
      <c r="B31" t="s">
        <v>138</v>
      </c>
    </row>
    <row r="32" spans="2:18" x14ac:dyDescent="0.25">
      <c r="B32" s="21" t="s">
        <v>196</v>
      </c>
    </row>
    <row r="33" spans="2:2" x14ac:dyDescent="0.25">
      <c r="B33" s="21" t="s">
        <v>185</v>
      </c>
    </row>
    <row r="34" spans="2:2" x14ac:dyDescent="0.25">
      <c r="B34" t="s">
        <v>186</v>
      </c>
    </row>
    <row r="35" spans="2:2" x14ac:dyDescent="0.25">
      <c r="B35" t="s">
        <v>163</v>
      </c>
    </row>
    <row r="36" spans="2:2" x14ac:dyDescent="0.25">
      <c r="B36" s="39" t="s">
        <v>192</v>
      </c>
    </row>
  </sheetData>
  <pageMargins left="0.7" right="0.7" top="0.75" bottom="0.75" header="0.3" footer="0.3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T65"/>
  <sheetViews>
    <sheetView tabSelected="1" workbookViewId="0">
      <selection activeCell="B2" sqref="B2:K14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12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5" t="s">
        <v>14</v>
      </c>
      <c r="C5" s="9">
        <v>60000</v>
      </c>
      <c r="D5" s="11"/>
      <c r="E5" s="11"/>
      <c r="F5" s="11"/>
      <c r="G5" s="11"/>
      <c r="H5" s="14">
        <f t="shared" ref="H5:H9" si="0">E5+F5-D5</f>
        <v>0</v>
      </c>
      <c r="I5" s="14"/>
      <c r="J5" s="14">
        <v>30000</v>
      </c>
      <c r="K5" s="9">
        <v>60000</v>
      </c>
      <c r="L5" s="9">
        <v>60000</v>
      </c>
      <c r="M5" s="9">
        <v>60000</v>
      </c>
      <c r="N5" s="3"/>
      <c r="O5" s="3"/>
      <c r="P5" s="3"/>
      <c r="Q5" s="3"/>
      <c r="R5" s="3"/>
    </row>
    <row r="6" spans="2:20" x14ac:dyDescent="0.25">
      <c r="B6" s="5" t="s">
        <v>15</v>
      </c>
      <c r="C6" s="9">
        <v>35000</v>
      </c>
      <c r="D6" s="11"/>
      <c r="E6" s="11"/>
      <c r="F6" s="11"/>
      <c r="G6" s="11"/>
      <c r="H6" s="14">
        <f t="shared" si="0"/>
        <v>0</v>
      </c>
      <c r="I6" s="14"/>
      <c r="J6" s="14">
        <v>17500</v>
      </c>
      <c r="K6" s="9">
        <v>35000</v>
      </c>
      <c r="L6" s="9">
        <v>35000</v>
      </c>
      <c r="M6" s="9">
        <v>35000</v>
      </c>
      <c r="N6" s="3"/>
      <c r="O6" s="3"/>
      <c r="P6" s="3"/>
      <c r="Q6" s="3"/>
      <c r="R6" s="3"/>
    </row>
    <row r="7" spans="2:20" x14ac:dyDescent="0.25">
      <c r="B7" s="5" t="s">
        <v>16</v>
      </c>
      <c r="C7" s="9">
        <v>35000</v>
      </c>
      <c r="D7" s="11"/>
      <c r="E7" s="11"/>
      <c r="F7" s="11"/>
      <c r="G7" s="11"/>
      <c r="H7" s="14">
        <f t="shared" si="0"/>
        <v>0</v>
      </c>
      <c r="I7" s="14"/>
      <c r="J7" s="14">
        <v>0</v>
      </c>
      <c r="K7" s="9">
        <v>35000</v>
      </c>
      <c r="L7" s="9">
        <v>35000</v>
      </c>
      <c r="M7" s="9">
        <v>35000</v>
      </c>
      <c r="N7" s="3"/>
      <c r="O7" s="3"/>
      <c r="P7" s="3"/>
      <c r="Q7" s="3"/>
      <c r="R7" s="3"/>
    </row>
    <row r="8" spans="2:20" x14ac:dyDescent="0.25">
      <c r="B8" s="5" t="s">
        <v>17</v>
      </c>
      <c r="C8" s="9">
        <v>28000</v>
      </c>
      <c r="D8" s="11"/>
      <c r="E8" s="11"/>
      <c r="F8" s="11"/>
      <c r="G8" s="11"/>
      <c r="H8" s="14">
        <f t="shared" si="0"/>
        <v>0</v>
      </c>
      <c r="I8" s="14"/>
      <c r="J8" s="14">
        <v>0</v>
      </c>
      <c r="K8" s="9">
        <v>28000</v>
      </c>
      <c r="L8" s="9">
        <v>28000</v>
      </c>
      <c r="M8" s="9">
        <v>28000</v>
      </c>
      <c r="N8" s="3"/>
      <c r="O8" s="3"/>
      <c r="P8" s="3"/>
      <c r="Q8" s="3"/>
      <c r="R8" s="3"/>
    </row>
    <row r="9" spans="2:20" ht="15.75" thickBot="1" x14ac:dyDescent="0.3">
      <c r="B9" s="5" t="s">
        <v>18</v>
      </c>
      <c r="C9" s="42">
        <v>25000</v>
      </c>
      <c r="D9" s="43"/>
      <c r="E9" s="43"/>
      <c r="F9" s="43"/>
      <c r="G9" s="43"/>
      <c r="H9" s="44">
        <f t="shared" si="0"/>
        <v>0</v>
      </c>
      <c r="I9" s="44"/>
      <c r="J9" s="44">
        <v>12500</v>
      </c>
      <c r="K9" s="42">
        <v>25000</v>
      </c>
      <c r="L9" s="42">
        <v>25000</v>
      </c>
      <c r="M9" s="42">
        <v>25000</v>
      </c>
      <c r="N9" s="3"/>
      <c r="O9" s="3"/>
      <c r="P9" s="3"/>
      <c r="Q9" s="3"/>
      <c r="R9" s="3"/>
    </row>
    <row r="10" spans="2:20" x14ac:dyDescent="0.25">
      <c r="B10" s="8" t="s">
        <v>114</v>
      </c>
      <c r="C10" s="41">
        <f>SUM(C5:C9)</f>
        <v>183000</v>
      </c>
      <c r="D10" s="41">
        <f t="shared" ref="D10:M10" si="1">SUM(D5:D9)</f>
        <v>0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1">
        <f t="shared" si="1"/>
        <v>0</v>
      </c>
      <c r="J10" s="41">
        <f t="shared" si="1"/>
        <v>60000</v>
      </c>
      <c r="K10" s="41">
        <f t="shared" si="1"/>
        <v>183000</v>
      </c>
      <c r="L10" s="41">
        <f t="shared" si="1"/>
        <v>183000</v>
      </c>
      <c r="M10" s="41">
        <f t="shared" si="1"/>
        <v>183000</v>
      </c>
      <c r="N10" s="3"/>
      <c r="O10" s="3"/>
      <c r="P10" s="3"/>
      <c r="Q10" s="3"/>
      <c r="R10" s="3"/>
    </row>
    <row r="11" spans="2:20" x14ac:dyDescent="0.25">
      <c r="B11" s="5" t="s">
        <v>115</v>
      </c>
      <c r="C11" s="14">
        <v>24300</v>
      </c>
      <c r="D11" s="11"/>
      <c r="E11" s="11"/>
      <c r="F11" s="11"/>
      <c r="G11" s="11"/>
      <c r="H11" s="14">
        <f t="shared" ref="H11:H13" si="2">E11+F11-D11</f>
        <v>0</v>
      </c>
      <c r="I11" s="14"/>
      <c r="J11" s="14">
        <v>7980</v>
      </c>
      <c r="K11" s="14">
        <v>24300</v>
      </c>
      <c r="L11" s="14">
        <v>24300</v>
      </c>
      <c r="M11" s="14">
        <v>24300</v>
      </c>
      <c r="N11" s="3"/>
      <c r="O11" s="3"/>
      <c r="P11" s="3"/>
      <c r="Q11" s="3"/>
      <c r="R11" s="3"/>
    </row>
    <row r="12" spans="2:20" x14ac:dyDescent="0.25">
      <c r="B12" s="5" t="s">
        <v>116</v>
      </c>
      <c r="C12" s="14">
        <v>29300</v>
      </c>
      <c r="D12" s="11"/>
      <c r="E12" s="11"/>
      <c r="F12" s="11"/>
      <c r="G12" s="11"/>
      <c r="H12" s="14">
        <f t="shared" si="2"/>
        <v>0</v>
      </c>
      <c r="I12" s="14"/>
      <c r="J12" s="14">
        <f>J10*25%</f>
        <v>15000</v>
      </c>
      <c r="K12" s="14">
        <f t="shared" ref="K12:M12" si="3">K10*25%</f>
        <v>45750</v>
      </c>
      <c r="L12" s="14">
        <f t="shared" si="3"/>
        <v>45750</v>
      </c>
      <c r="M12" s="14">
        <f t="shared" si="3"/>
        <v>45750</v>
      </c>
      <c r="N12" s="3"/>
      <c r="O12" s="3"/>
      <c r="P12" s="3"/>
      <c r="Q12" s="3"/>
      <c r="R12" s="3"/>
    </row>
    <row r="13" spans="2:20" x14ac:dyDescent="0.25">
      <c r="B13" s="5" t="s">
        <v>178</v>
      </c>
      <c r="C13" s="14">
        <v>0</v>
      </c>
      <c r="D13" s="14">
        <v>21875</v>
      </c>
      <c r="E13" s="14">
        <v>21875</v>
      </c>
      <c r="F13" s="11"/>
      <c r="G13" s="11"/>
      <c r="H13" s="14">
        <f t="shared" si="2"/>
        <v>0</v>
      </c>
      <c r="I13" s="14">
        <v>4375</v>
      </c>
      <c r="J13" s="14">
        <v>38560</v>
      </c>
      <c r="K13" s="14">
        <v>0</v>
      </c>
      <c r="L13" s="14">
        <v>0</v>
      </c>
      <c r="M13" s="14">
        <v>0</v>
      </c>
      <c r="N13" s="3"/>
      <c r="O13" s="3"/>
      <c r="P13" s="3"/>
      <c r="Q13" s="3"/>
      <c r="R13" s="3"/>
    </row>
    <row r="14" spans="2:20" x14ac:dyDescent="0.25">
      <c r="B14" s="6" t="s">
        <v>117</v>
      </c>
      <c r="C14" s="11">
        <f>SUM(C10:C13)</f>
        <v>236600</v>
      </c>
      <c r="D14" s="11">
        <f t="shared" ref="D14:M14" si="4">SUM(D10:D13)</f>
        <v>21875</v>
      </c>
      <c r="E14" s="11">
        <f t="shared" si="4"/>
        <v>21875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4375</v>
      </c>
      <c r="J14" s="11">
        <f t="shared" si="4"/>
        <v>121540</v>
      </c>
      <c r="K14" s="11">
        <f t="shared" si="4"/>
        <v>253050</v>
      </c>
      <c r="L14" s="11">
        <f t="shared" si="4"/>
        <v>253050</v>
      </c>
      <c r="M14" s="11">
        <f t="shared" si="4"/>
        <v>253050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7" t="s">
        <v>19</v>
      </c>
      <c r="C16" s="14">
        <v>7000</v>
      </c>
      <c r="D16" s="14">
        <v>375</v>
      </c>
      <c r="E16" s="14">
        <v>375</v>
      </c>
      <c r="F16" s="11"/>
      <c r="G16" s="11"/>
      <c r="H16" s="14">
        <f t="shared" ref="H16" si="5">E16+F16-D16</f>
        <v>0</v>
      </c>
      <c r="I16" s="14"/>
      <c r="J16" s="14">
        <v>7000</v>
      </c>
      <c r="K16" s="14">
        <v>7000</v>
      </c>
      <c r="L16" s="14">
        <v>7000</v>
      </c>
      <c r="M16" s="14">
        <v>7000</v>
      </c>
      <c r="N16" s="3"/>
      <c r="O16" s="3"/>
      <c r="P16" s="3"/>
      <c r="Q16" s="3"/>
      <c r="R16" s="3"/>
    </row>
    <row r="17" spans="2:18" x14ac:dyDescent="0.25">
      <c r="B17" s="6" t="s">
        <v>118</v>
      </c>
      <c r="C17" s="11">
        <f>C16</f>
        <v>7000</v>
      </c>
      <c r="D17" s="11">
        <f t="shared" ref="D17:M17" si="6">D16</f>
        <v>375</v>
      </c>
      <c r="E17" s="11">
        <f t="shared" si="6"/>
        <v>375</v>
      </c>
      <c r="F17" s="11">
        <f t="shared" si="6"/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ref="J17" si="7">J16</f>
        <v>7000</v>
      </c>
      <c r="K17" s="11">
        <f t="shared" si="6"/>
        <v>7000</v>
      </c>
      <c r="L17" s="11">
        <f t="shared" si="6"/>
        <v>7000</v>
      </c>
      <c r="M17" s="11">
        <f t="shared" si="6"/>
        <v>7000</v>
      </c>
      <c r="N17" s="3"/>
      <c r="O17" s="3"/>
      <c r="P17" s="3"/>
      <c r="Q17" s="3"/>
      <c r="R17" s="3"/>
    </row>
    <row r="18" spans="2:18" x14ac:dyDescent="0.2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3"/>
    </row>
    <row r="19" spans="2:18" x14ac:dyDescent="0.25">
      <c r="B19" s="7" t="s">
        <v>119</v>
      </c>
      <c r="C19" s="14">
        <v>1500</v>
      </c>
      <c r="D19" s="11"/>
      <c r="E19" s="11"/>
      <c r="F19" s="11"/>
      <c r="G19" s="11"/>
      <c r="H19" s="14">
        <f t="shared" ref="H19" si="8">E19+F19-D19</f>
        <v>0</v>
      </c>
      <c r="I19" s="14"/>
      <c r="J19" s="14">
        <v>1500</v>
      </c>
      <c r="K19" s="14">
        <v>1500</v>
      </c>
      <c r="L19" s="14">
        <v>1500</v>
      </c>
      <c r="M19" s="14">
        <v>1500</v>
      </c>
      <c r="N19" s="3"/>
      <c r="O19" s="3"/>
      <c r="P19" s="3"/>
      <c r="Q19" s="3"/>
      <c r="R19" s="3"/>
    </row>
    <row r="20" spans="2:18" x14ac:dyDescent="0.25">
      <c r="B20" s="6" t="s">
        <v>120</v>
      </c>
      <c r="C20" s="11">
        <f t="shared" ref="C20:M20" si="9">C19</f>
        <v>1500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ref="J20" si="10">J19</f>
        <v>1500</v>
      </c>
      <c r="K20" s="11">
        <f t="shared" si="9"/>
        <v>1500</v>
      </c>
      <c r="L20" s="11">
        <f t="shared" si="9"/>
        <v>1500</v>
      </c>
      <c r="M20" s="11">
        <f t="shared" si="9"/>
        <v>1500</v>
      </c>
      <c r="N20" s="3"/>
      <c r="O20" s="3"/>
      <c r="P20" s="3"/>
      <c r="Q20" s="3"/>
      <c r="R20" s="3"/>
    </row>
    <row r="21" spans="2:18" x14ac:dyDescent="0.25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3"/>
      <c r="O21" s="3"/>
      <c r="P21" s="3"/>
      <c r="Q21" s="3"/>
      <c r="R21" s="3"/>
    </row>
    <row r="22" spans="2:18" x14ac:dyDescent="0.25">
      <c r="B22" s="5" t="s">
        <v>20</v>
      </c>
      <c r="C22" s="40">
        <v>2000</v>
      </c>
      <c r="D22" s="11"/>
      <c r="E22" s="11"/>
      <c r="F22" s="11"/>
      <c r="G22" s="11"/>
      <c r="H22" s="14">
        <f t="shared" ref="H22:H37" si="11">E22+F22-D22</f>
        <v>0</v>
      </c>
      <c r="I22" s="14"/>
      <c r="J22" s="9">
        <v>2000</v>
      </c>
      <c r="K22" s="9">
        <v>2000</v>
      </c>
      <c r="L22" s="9">
        <v>2000</v>
      </c>
      <c r="M22" s="9">
        <v>2000</v>
      </c>
      <c r="N22" s="3"/>
      <c r="O22" s="3"/>
      <c r="P22" s="3"/>
      <c r="Q22" s="3"/>
      <c r="R22" s="3"/>
    </row>
    <row r="23" spans="2:18" x14ac:dyDescent="0.25">
      <c r="B23" s="5" t="s">
        <v>21</v>
      </c>
      <c r="C23" s="40">
        <v>5000</v>
      </c>
      <c r="D23" s="11"/>
      <c r="E23" s="11"/>
      <c r="F23" s="11"/>
      <c r="G23" s="11"/>
      <c r="H23" s="14">
        <f t="shared" si="11"/>
        <v>0</v>
      </c>
      <c r="I23" s="14"/>
      <c r="J23" s="9">
        <v>5000</v>
      </c>
      <c r="K23" s="9">
        <v>5000</v>
      </c>
      <c r="L23" s="9">
        <v>5000</v>
      </c>
      <c r="M23" s="9">
        <v>5000</v>
      </c>
      <c r="N23" s="3"/>
      <c r="O23" s="3"/>
      <c r="P23" s="3"/>
      <c r="Q23" s="3"/>
      <c r="R23" s="3"/>
    </row>
    <row r="24" spans="2:18" x14ac:dyDescent="0.25">
      <c r="B24" s="5" t="s">
        <v>22</v>
      </c>
      <c r="C24" s="40">
        <v>2500</v>
      </c>
      <c r="D24" s="14">
        <v>80</v>
      </c>
      <c r="E24" s="14">
        <v>80</v>
      </c>
      <c r="F24" s="14"/>
      <c r="G24" s="14"/>
      <c r="H24" s="14">
        <f t="shared" si="11"/>
        <v>0</v>
      </c>
      <c r="I24" s="14"/>
      <c r="J24" s="9">
        <v>2500</v>
      </c>
      <c r="K24" s="9">
        <v>2500</v>
      </c>
      <c r="L24" s="9">
        <v>2500</v>
      </c>
      <c r="M24" s="9">
        <v>2500</v>
      </c>
      <c r="N24" s="3"/>
      <c r="O24" s="3"/>
      <c r="P24" s="3"/>
      <c r="Q24" s="3"/>
      <c r="R24" s="3"/>
    </row>
    <row r="25" spans="2:18" x14ac:dyDescent="0.25">
      <c r="B25" s="5" t="s">
        <v>23</v>
      </c>
      <c r="C25" s="40">
        <v>4000</v>
      </c>
      <c r="D25" s="11"/>
      <c r="E25" s="11"/>
      <c r="F25" s="11"/>
      <c r="G25" s="11"/>
      <c r="H25" s="14">
        <f t="shared" si="11"/>
        <v>0</v>
      </c>
      <c r="I25" s="14"/>
      <c r="J25" s="9">
        <v>4000</v>
      </c>
      <c r="K25" s="9">
        <v>4000</v>
      </c>
      <c r="L25" s="9">
        <v>4000</v>
      </c>
      <c r="M25" s="9">
        <v>4000</v>
      </c>
      <c r="N25" s="3"/>
      <c r="O25" s="3"/>
      <c r="P25" s="3"/>
      <c r="Q25" s="3"/>
      <c r="R25" s="3"/>
    </row>
    <row r="26" spans="2:18" x14ac:dyDescent="0.25">
      <c r="B26" s="5" t="s">
        <v>24</v>
      </c>
      <c r="C26" s="40">
        <v>7000</v>
      </c>
      <c r="D26" s="11"/>
      <c r="E26" s="11"/>
      <c r="F26" s="11"/>
      <c r="G26" s="11"/>
      <c r="H26" s="14">
        <f t="shared" si="11"/>
        <v>0</v>
      </c>
      <c r="I26" s="14"/>
      <c r="J26" s="9">
        <v>7000</v>
      </c>
      <c r="K26" s="9">
        <v>7000</v>
      </c>
      <c r="L26" s="9">
        <v>7000</v>
      </c>
      <c r="M26" s="9">
        <v>7000</v>
      </c>
      <c r="N26" s="3"/>
      <c r="O26" s="3"/>
      <c r="P26" s="3"/>
      <c r="Q26" s="3"/>
      <c r="R26" s="3"/>
    </row>
    <row r="27" spans="2:18" x14ac:dyDescent="0.25">
      <c r="B27" s="5" t="s">
        <v>25</v>
      </c>
      <c r="C27" s="40">
        <v>2000</v>
      </c>
      <c r="D27" s="11"/>
      <c r="E27" s="11"/>
      <c r="F27" s="11"/>
      <c r="G27" s="11"/>
      <c r="H27" s="14">
        <f t="shared" si="11"/>
        <v>0</v>
      </c>
      <c r="I27" s="14"/>
      <c r="J27" s="9">
        <v>2000</v>
      </c>
      <c r="K27" s="9">
        <v>2000</v>
      </c>
      <c r="L27" s="9">
        <v>2000</v>
      </c>
      <c r="M27" s="9">
        <v>2000</v>
      </c>
      <c r="N27" s="3"/>
      <c r="O27" s="3"/>
      <c r="P27" s="3"/>
      <c r="Q27" s="3"/>
      <c r="R27" s="3"/>
    </row>
    <row r="28" spans="2:18" x14ac:dyDescent="0.25">
      <c r="B28" s="5" t="s">
        <v>26</v>
      </c>
      <c r="C28" s="40">
        <v>3000</v>
      </c>
      <c r="D28" s="11"/>
      <c r="E28" s="11"/>
      <c r="F28" s="11"/>
      <c r="G28" s="11"/>
      <c r="H28" s="14">
        <f t="shared" si="11"/>
        <v>0</v>
      </c>
      <c r="I28" s="14"/>
      <c r="J28" s="9">
        <v>3000</v>
      </c>
      <c r="K28" s="9">
        <v>3000</v>
      </c>
      <c r="L28" s="9">
        <v>3000</v>
      </c>
      <c r="M28" s="9">
        <v>3000</v>
      </c>
      <c r="N28" s="3"/>
      <c r="O28" s="3"/>
      <c r="P28" s="3"/>
      <c r="Q28" s="3"/>
      <c r="R28" s="3"/>
    </row>
    <row r="29" spans="2:18" x14ac:dyDescent="0.25">
      <c r="B29" s="5" t="s">
        <v>27</v>
      </c>
      <c r="C29" s="40">
        <v>1000</v>
      </c>
      <c r="D29" s="11"/>
      <c r="E29" s="11"/>
      <c r="F29" s="11"/>
      <c r="G29" s="11"/>
      <c r="H29" s="14">
        <f t="shared" si="11"/>
        <v>0</v>
      </c>
      <c r="I29" s="14"/>
      <c r="J29" s="9">
        <v>1000</v>
      </c>
      <c r="K29" s="9">
        <v>1000</v>
      </c>
      <c r="L29" s="9">
        <v>1000</v>
      </c>
      <c r="M29" s="9">
        <v>1000</v>
      </c>
      <c r="N29" s="3"/>
      <c r="O29" s="3"/>
      <c r="P29" s="3"/>
      <c r="Q29" s="3"/>
      <c r="R29" s="3"/>
    </row>
    <row r="30" spans="2:18" x14ac:dyDescent="0.25">
      <c r="B30" s="5" t="s">
        <v>28</v>
      </c>
      <c r="C30" s="40">
        <v>16000</v>
      </c>
      <c r="D30" s="14">
        <v>16000</v>
      </c>
      <c r="E30" s="14">
        <v>26316</v>
      </c>
      <c r="F30" s="14"/>
      <c r="G30" s="14"/>
      <c r="H30" s="14">
        <f t="shared" si="11"/>
        <v>10316</v>
      </c>
      <c r="I30" s="14"/>
      <c r="J30" s="14">
        <v>26316</v>
      </c>
      <c r="K30" s="14">
        <v>26316</v>
      </c>
      <c r="L30" s="14">
        <v>26316</v>
      </c>
      <c r="M30" s="14">
        <v>26316</v>
      </c>
      <c r="N30" s="3"/>
      <c r="O30" s="3"/>
      <c r="P30" s="3"/>
      <c r="Q30" s="3"/>
      <c r="R30" s="3"/>
    </row>
    <row r="31" spans="2:18" x14ac:dyDescent="0.25">
      <c r="B31" s="5" t="s">
        <v>29</v>
      </c>
      <c r="C31" s="40">
        <v>3000</v>
      </c>
      <c r="D31" s="14">
        <v>73</v>
      </c>
      <c r="E31" s="14">
        <v>73</v>
      </c>
      <c r="F31" s="14"/>
      <c r="G31" s="14"/>
      <c r="H31" s="14">
        <f t="shared" si="11"/>
        <v>0</v>
      </c>
      <c r="I31" s="14"/>
      <c r="J31" s="9">
        <v>3000</v>
      </c>
      <c r="K31" s="9">
        <v>3000</v>
      </c>
      <c r="L31" s="9">
        <v>3000</v>
      </c>
      <c r="M31" s="9">
        <v>3000</v>
      </c>
      <c r="N31" s="3"/>
      <c r="O31" s="3"/>
      <c r="P31" s="3"/>
      <c r="Q31" s="3"/>
      <c r="R31" s="3"/>
    </row>
    <row r="32" spans="2:18" x14ac:dyDescent="0.25">
      <c r="B32" s="5" t="s">
        <v>30</v>
      </c>
      <c r="C32" s="40">
        <v>10000</v>
      </c>
      <c r="D32" s="14">
        <v>460</v>
      </c>
      <c r="E32" s="14">
        <v>460</v>
      </c>
      <c r="F32" s="14"/>
      <c r="G32" s="14"/>
      <c r="H32" s="14">
        <f t="shared" si="11"/>
        <v>0</v>
      </c>
      <c r="I32" s="14"/>
      <c r="J32" s="9">
        <v>10000</v>
      </c>
      <c r="K32" s="9">
        <v>10000</v>
      </c>
      <c r="L32" s="9">
        <v>10000</v>
      </c>
      <c r="M32" s="9">
        <v>10000</v>
      </c>
      <c r="N32" s="3"/>
      <c r="O32" s="3"/>
      <c r="P32" s="3"/>
      <c r="Q32" s="3"/>
      <c r="R32" s="3"/>
    </row>
    <row r="33" spans="2:18" x14ac:dyDescent="0.25">
      <c r="B33" s="5" t="s">
        <v>31</v>
      </c>
      <c r="C33" s="40">
        <v>3000</v>
      </c>
      <c r="D33" s="14">
        <v>19</v>
      </c>
      <c r="E33" s="14">
        <v>19</v>
      </c>
      <c r="F33" s="11"/>
      <c r="G33" s="11"/>
      <c r="H33" s="14">
        <f t="shared" si="11"/>
        <v>0</v>
      </c>
      <c r="I33" s="14"/>
      <c r="J33" s="9">
        <v>3000</v>
      </c>
      <c r="K33" s="9">
        <v>3000</v>
      </c>
      <c r="L33" s="9">
        <v>3000</v>
      </c>
      <c r="M33" s="9">
        <v>3000</v>
      </c>
      <c r="N33" s="3"/>
      <c r="O33" s="3"/>
      <c r="P33" s="3"/>
      <c r="Q33" s="3"/>
      <c r="R33" s="3"/>
    </row>
    <row r="34" spans="2:18" x14ac:dyDescent="0.25">
      <c r="B34" s="5" t="s">
        <v>32</v>
      </c>
      <c r="C34" s="40">
        <v>2000</v>
      </c>
      <c r="D34" s="11"/>
      <c r="E34" s="11"/>
      <c r="F34" s="11"/>
      <c r="G34" s="11"/>
      <c r="H34" s="14">
        <f t="shared" si="11"/>
        <v>0</v>
      </c>
      <c r="I34" s="14"/>
      <c r="J34" s="9">
        <v>2000</v>
      </c>
      <c r="K34" s="9">
        <v>2000</v>
      </c>
      <c r="L34" s="9">
        <v>2000</v>
      </c>
      <c r="M34" s="9">
        <v>2000</v>
      </c>
      <c r="N34" s="3"/>
      <c r="O34" s="3"/>
      <c r="P34" s="3"/>
      <c r="Q34" s="3"/>
      <c r="R34" s="3"/>
    </row>
    <row r="35" spans="2:18" x14ac:dyDescent="0.25">
      <c r="B35" s="5" t="s">
        <v>33</v>
      </c>
      <c r="C35" s="40">
        <v>3000</v>
      </c>
      <c r="D35" s="11"/>
      <c r="E35" s="11"/>
      <c r="F35" s="11"/>
      <c r="G35" s="11"/>
      <c r="H35" s="14">
        <f t="shared" si="11"/>
        <v>0</v>
      </c>
      <c r="I35" s="14"/>
      <c r="J35" s="9">
        <v>3000</v>
      </c>
      <c r="K35" s="9">
        <v>3000</v>
      </c>
      <c r="L35" s="9">
        <v>3000</v>
      </c>
      <c r="M35" s="9">
        <v>3000</v>
      </c>
      <c r="N35" s="3"/>
      <c r="O35" s="3"/>
      <c r="P35" s="3"/>
      <c r="Q35" s="3"/>
      <c r="R35" s="3"/>
    </row>
    <row r="36" spans="2:18" x14ac:dyDescent="0.25">
      <c r="B36" s="5" t="s">
        <v>179</v>
      </c>
      <c r="C36" s="40">
        <v>0</v>
      </c>
      <c r="D36" s="11"/>
      <c r="E36" s="11"/>
      <c r="F36" s="11"/>
      <c r="G36" s="11"/>
      <c r="H36" s="14">
        <f t="shared" si="11"/>
        <v>0</v>
      </c>
      <c r="I36" s="14"/>
      <c r="J36" s="9">
        <v>19200</v>
      </c>
      <c r="K36" s="9">
        <v>0</v>
      </c>
      <c r="L36" s="9">
        <v>0</v>
      </c>
      <c r="M36" s="9">
        <v>0</v>
      </c>
      <c r="N36" s="3"/>
      <c r="O36" s="3"/>
      <c r="P36" s="3"/>
      <c r="Q36" s="3"/>
      <c r="R36" s="3"/>
    </row>
    <row r="37" spans="2:18" x14ac:dyDescent="0.25">
      <c r="B37" s="7" t="s">
        <v>13</v>
      </c>
      <c r="C37" s="14">
        <v>39660</v>
      </c>
      <c r="D37" s="11"/>
      <c r="E37" s="11"/>
      <c r="F37" s="11"/>
      <c r="G37" s="11"/>
      <c r="H37" s="14">
        <f t="shared" si="11"/>
        <v>0</v>
      </c>
      <c r="I37" s="14"/>
      <c r="J37" s="14">
        <v>21500</v>
      </c>
      <c r="K37" s="14">
        <v>0</v>
      </c>
      <c r="L37" s="14">
        <v>40000</v>
      </c>
      <c r="M37" s="14">
        <v>0</v>
      </c>
      <c r="N37" s="3"/>
      <c r="O37" s="3"/>
      <c r="P37" s="3"/>
      <c r="Q37" s="3"/>
      <c r="R37" s="3"/>
    </row>
    <row r="38" spans="2:18" x14ac:dyDescent="0.25">
      <c r="B38" s="19" t="s">
        <v>89</v>
      </c>
      <c r="C38" s="11">
        <f>SUM(C22:C37)</f>
        <v>103160</v>
      </c>
      <c r="D38" s="11">
        <f t="shared" ref="D38:M38" si="12">SUM(D22:D37)</f>
        <v>16632</v>
      </c>
      <c r="E38" s="11">
        <f t="shared" si="12"/>
        <v>26948</v>
      </c>
      <c r="F38" s="11">
        <f t="shared" si="12"/>
        <v>0</v>
      </c>
      <c r="G38" s="11">
        <f t="shared" si="12"/>
        <v>0</v>
      </c>
      <c r="H38" s="11">
        <f t="shared" si="12"/>
        <v>10316</v>
      </c>
      <c r="I38" s="11">
        <f t="shared" si="12"/>
        <v>0</v>
      </c>
      <c r="J38" s="11">
        <f t="shared" ref="J38" si="13">SUM(J22:J37)</f>
        <v>114516</v>
      </c>
      <c r="K38" s="11">
        <f t="shared" si="12"/>
        <v>73816</v>
      </c>
      <c r="L38" s="11">
        <f t="shared" si="12"/>
        <v>113816</v>
      </c>
      <c r="M38" s="11">
        <f t="shared" si="12"/>
        <v>73816</v>
      </c>
      <c r="N38" s="3"/>
      <c r="O38" s="3"/>
      <c r="P38" s="3"/>
      <c r="Q38" s="3"/>
      <c r="R38" s="3"/>
    </row>
    <row r="39" spans="2:18" x14ac:dyDescent="0.25"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  <c r="P39" s="3"/>
      <c r="Q39" s="3"/>
      <c r="R39" s="3"/>
    </row>
    <row r="40" spans="2:18" x14ac:dyDescent="0.25">
      <c r="B40" s="8" t="s">
        <v>44</v>
      </c>
      <c r="C40" s="14">
        <v>7000</v>
      </c>
      <c r="D40" s="11"/>
      <c r="E40" s="11"/>
      <c r="F40" s="11"/>
      <c r="G40" s="11"/>
      <c r="H40" s="14">
        <f t="shared" ref="H40" si="14">E40+F40-D40</f>
        <v>0</v>
      </c>
      <c r="I40" s="14"/>
      <c r="J40" s="14">
        <v>7000</v>
      </c>
      <c r="K40" s="14">
        <v>7000</v>
      </c>
      <c r="L40" s="14">
        <v>7000</v>
      </c>
      <c r="M40" s="14">
        <v>7000</v>
      </c>
      <c r="N40" s="3"/>
      <c r="O40" s="3"/>
      <c r="P40" s="3"/>
      <c r="Q40" s="3"/>
      <c r="R40" s="3"/>
    </row>
    <row r="41" spans="2:18" x14ac:dyDescent="0.25">
      <c r="B41" s="19" t="s">
        <v>121</v>
      </c>
      <c r="C41" s="11">
        <f>C40</f>
        <v>7000</v>
      </c>
      <c r="D41" s="11">
        <f t="shared" ref="D41:M41" si="15">D40</f>
        <v>0</v>
      </c>
      <c r="E41" s="11">
        <f t="shared" si="15"/>
        <v>0</v>
      </c>
      <c r="F41" s="11">
        <f t="shared" si="15"/>
        <v>0</v>
      </c>
      <c r="G41" s="11">
        <f t="shared" si="15"/>
        <v>0</v>
      </c>
      <c r="H41" s="11">
        <f t="shared" si="15"/>
        <v>0</v>
      </c>
      <c r="I41" s="11">
        <f t="shared" si="15"/>
        <v>0</v>
      </c>
      <c r="J41" s="11">
        <f t="shared" ref="J41" si="16">J40</f>
        <v>7000</v>
      </c>
      <c r="K41" s="11">
        <f t="shared" si="15"/>
        <v>7000</v>
      </c>
      <c r="L41" s="11">
        <f t="shared" si="15"/>
        <v>7000</v>
      </c>
      <c r="M41" s="11">
        <f t="shared" si="15"/>
        <v>7000</v>
      </c>
      <c r="N41" s="3"/>
      <c r="O41" s="3"/>
      <c r="P41" s="3"/>
      <c r="Q41" s="3"/>
      <c r="R41" s="3"/>
    </row>
    <row r="42" spans="2:18" x14ac:dyDescent="0.25"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  <c r="O42" s="3"/>
      <c r="P42" s="3"/>
      <c r="Q42" s="3"/>
      <c r="R42" s="3"/>
    </row>
    <row r="43" spans="2:18" x14ac:dyDescent="0.25">
      <c r="B43" s="8" t="s">
        <v>212</v>
      </c>
      <c r="C43" s="11"/>
      <c r="D43" s="11"/>
      <c r="E43" s="11"/>
      <c r="F43" s="11"/>
      <c r="G43" s="11"/>
      <c r="H43" s="11"/>
      <c r="I43" s="14">
        <v>220</v>
      </c>
      <c r="J43" s="11"/>
      <c r="K43" s="11"/>
      <c r="L43" s="11"/>
      <c r="M43" s="11"/>
      <c r="N43" s="3"/>
      <c r="O43" s="3"/>
      <c r="P43" s="3"/>
      <c r="Q43" s="3"/>
      <c r="R43" s="3"/>
    </row>
    <row r="44" spans="2:18" x14ac:dyDescent="0.25">
      <c r="B44" s="8" t="s">
        <v>46</v>
      </c>
      <c r="C44" s="14">
        <v>100000</v>
      </c>
      <c r="D44" s="11"/>
      <c r="E44" s="11"/>
      <c r="F44" s="11"/>
      <c r="G44" s="11"/>
      <c r="H44" s="14">
        <f t="shared" ref="H44" si="17">E44+F44-D44</f>
        <v>0</v>
      </c>
      <c r="I44" s="14"/>
      <c r="J44" s="14">
        <v>0</v>
      </c>
      <c r="K44" s="14">
        <v>100000</v>
      </c>
      <c r="L44" s="14">
        <v>100000</v>
      </c>
      <c r="M44" s="14">
        <v>100000</v>
      </c>
      <c r="N44" s="3"/>
      <c r="O44" s="3"/>
      <c r="P44" s="3"/>
      <c r="Q44" s="3"/>
      <c r="R44" s="3"/>
    </row>
    <row r="45" spans="2:18" x14ac:dyDescent="0.25">
      <c r="B45" s="19" t="s">
        <v>122</v>
      </c>
      <c r="C45" s="11">
        <f>SUM(C43:C44)</f>
        <v>100000</v>
      </c>
      <c r="D45" s="11">
        <f t="shared" ref="D45:M45" si="18">SUM(D43:D44)</f>
        <v>0</v>
      </c>
      <c r="E45" s="11">
        <f t="shared" si="18"/>
        <v>0</v>
      </c>
      <c r="F45" s="11">
        <f t="shared" si="18"/>
        <v>0</v>
      </c>
      <c r="G45" s="11">
        <f t="shared" si="18"/>
        <v>0</v>
      </c>
      <c r="H45" s="11">
        <f t="shared" si="18"/>
        <v>0</v>
      </c>
      <c r="I45" s="11">
        <f t="shared" si="18"/>
        <v>220</v>
      </c>
      <c r="J45" s="11">
        <f t="shared" si="18"/>
        <v>0</v>
      </c>
      <c r="K45" s="11">
        <f t="shared" si="18"/>
        <v>100000</v>
      </c>
      <c r="L45" s="11">
        <f t="shared" si="18"/>
        <v>100000</v>
      </c>
      <c r="M45" s="11">
        <f t="shared" si="18"/>
        <v>100000</v>
      </c>
      <c r="N45" s="3"/>
      <c r="O45" s="3"/>
      <c r="P45" s="3"/>
      <c r="Q45" s="3"/>
      <c r="R45" s="3"/>
    </row>
    <row r="46" spans="2:18" x14ac:dyDescent="0.25">
      <c r="B46" s="8"/>
      <c r="C46" s="1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O46" s="3"/>
      <c r="P46" s="3"/>
      <c r="Q46" s="3"/>
      <c r="R46" s="3"/>
    </row>
    <row r="47" spans="2:18" x14ac:dyDescent="0.25">
      <c r="B47" s="6" t="s">
        <v>70</v>
      </c>
      <c r="C47" s="11">
        <f>C14+C17+C20+C38+C41+C45</f>
        <v>455260</v>
      </c>
      <c r="D47" s="11">
        <f t="shared" ref="D47:M47" si="19">D14+D17+D20+D38+D41+D45</f>
        <v>38882</v>
      </c>
      <c r="E47" s="11">
        <f t="shared" si="19"/>
        <v>49198</v>
      </c>
      <c r="F47" s="11">
        <f t="shared" si="19"/>
        <v>0</v>
      </c>
      <c r="G47" s="11">
        <f t="shared" si="19"/>
        <v>0</v>
      </c>
      <c r="H47" s="11">
        <f t="shared" si="19"/>
        <v>10316</v>
      </c>
      <c r="I47" s="11">
        <f t="shared" si="19"/>
        <v>4595</v>
      </c>
      <c r="J47" s="11">
        <f t="shared" ref="J47" si="20">J14+J17+J20+J38+J41+J45</f>
        <v>251556</v>
      </c>
      <c r="K47" s="11">
        <f t="shared" si="19"/>
        <v>442366</v>
      </c>
      <c r="L47" s="11">
        <f t="shared" si="19"/>
        <v>482366</v>
      </c>
      <c r="M47" s="11">
        <f t="shared" si="19"/>
        <v>442366</v>
      </c>
      <c r="N47" s="3"/>
      <c r="O47" s="3"/>
      <c r="P47" s="3"/>
      <c r="Q47" s="3"/>
      <c r="R47" s="3"/>
    </row>
    <row r="48" spans="2:18" x14ac:dyDescent="0.25"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  <c r="O48" s="3"/>
      <c r="P48" s="3"/>
      <c r="Q48" s="3"/>
      <c r="R48" s="3"/>
    </row>
    <row r="49" spans="2:18" x14ac:dyDescent="0.25">
      <c r="B49" s="8" t="s">
        <v>212</v>
      </c>
      <c r="C49" s="14"/>
      <c r="D49" s="11"/>
      <c r="E49" s="11"/>
      <c r="F49" s="11"/>
      <c r="G49" s="11"/>
      <c r="H49" s="14"/>
      <c r="I49" s="14">
        <v>-2170</v>
      </c>
      <c r="J49" s="14"/>
      <c r="K49" s="14"/>
      <c r="L49" s="14"/>
      <c r="M49" s="14"/>
      <c r="N49" s="3"/>
      <c r="O49" s="3"/>
      <c r="P49" s="3"/>
      <c r="Q49" s="3"/>
      <c r="R49" s="3"/>
    </row>
    <row r="50" spans="2:18" x14ac:dyDescent="0.25">
      <c r="B50" s="6" t="s">
        <v>0</v>
      </c>
      <c r="C50" s="11">
        <f t="shared" ref="C50:M50" si="21">SUM(C48:C49)</f>
        <v>0</v>
      </c>
      <c r="D50" s="11">
        <f t="shared" si="21"/>
        <v>0</v>
      </c>
      <c r="E50" s="11">
        <f t="shared" si="21"/>
        <v>0</v>
      </c>
      <c r="F50" s="11">
        <f t="shared" si="21"/>
        <v>0</v>
      </c>
      <c r="G50" s="11">
        <f t="shared" si="21"/>
        <v>0</v>
      </c>
      <c r="H50" s="11">
        <f t="shared" si="21"/>
        <v>0</v>
      </c>
      <c r="I50" s="11">
        <f t="shared" si="21"/>
        <v>-2170</v>
      </c>
      <c r="J50" s="11">
        <f t="shared" si="21"/>
        <v>0</v>
      </c>
      <c r="K50" s="11">
        <f t="shared" si="21"/>
        <v>0</v>
      </c>
      <c r="L50" s="11">
        <f t="shared" si="21"/>
        <v>0</v>
      </c>
      <c r="M50" s="11">
        <f t="shared" si="21"/>
        <v>0</v>
      </c>
      <c r="N50" s="3"/>
      <c r="O50" s="3"/>
      <c r="P50" s="3"/>
      <c r="Q50" s="3"/>
      <c r="R50" s="3"/>
    </row>
    <row r="51" spans="2:18" x14ac:dyDescent="0.25"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  <c r="O51" s="3"/>
      <c r="P51" s="3"/>
      <c r="Q51" s="3"/>
      <c r="R51" s="3"/>
    </row>
    <row r="52" spans="2:18" x14ac:dyDescent="0.25">
      <c r="B52" s="6" t="s">
        <v>73</v>
      </c>
      <c r="C52" s="11">
        <f t="shared" ref="C52:M52" si="22">C47+C50</f>
        <v>455260</v>
      </c>
      <c r="D52" s="11">
        <f t="shared" si="22"/>
        <v>38882</v>
      </c>
      <c r="E52" s="11">
        <f t="shared" si="22"/>
        <v>49198</v>
      </c>
      <c r="F52" s="11">
        <f t="shared" si="22"/>
        <v>0</v>
      </c>
      <c r="G52" s="11">
        <f t="shared" ref="G52:I52" si="23">G47+G50</f>
        <v>0</v>
      </c>
      <c r="H52" s="11">
        <f t="shared" si="23"/>
        <v>10316</v>
      </c>
      <c r="I52" s="11">
        <f t="shared" si="23"/>
        <v>2425</v>
      </c>
      <c r="J52" s="11">
        <f t="shared" ref="J52" si="24">J47+J50</f>
        <v>251556</v>
      </c>
      <c r="K52" s="11">
        <f t="shared" si="22"/>
        <v>442366</v>
      </c>
      <c r="L52" s="11">
        <f t="shared" si="22"/>
        <v>482366</v>
      </c>
      <c r="M52" s="11">
        <f t="shared" si="22"/>
        <v>442366</v>
      </c>
      <c r="N52" s="3"/>
      <c r="O52" s="3"/>
      <c r="P52" s="3"/>
      <c r="Q52" s="3"/>
      <c r="R52" s="3"/>
    </row>
    <row r="54" spans="2:18" x14ac:dyDescent="0.25">
      <c r="B54" s="25" t="s">
        <v>125</v>
      </c>
    </row>
    <row r="55" spans="2:18" x14ac:dyDescent="0.25">
      <c r="B55" t="s">
        <v>141</v>
      </c>
    </row>
    <row r="56" spans="2:18" x14ac:dyDescent="0.25">
      <c r="B56" s="21" t="s">
        <v>182</v>
      </c>
    </row>
    <row r="57" spans="2:18" x14ac:dyDescent="0.25">
      <c r="B57" s="21" t="s">
        <v>204</v>
      </c>
    </row>
    <row r="58" spans="2:18" x14ac:dyDescent="0.25">
      <c r="B58" t="s">
        <v>139</v>
      </c>
    </row>
    <row r="59" spans="2:18" x14ac:dyDescent="0.25">
      <c r="B59" t="s">
        <v>140</v>
      </c>
    </row>
    <row r="60" spans="2:18" x14ac:dyDescent="0.25">
      <c r="B60" t="s">
        <v>142</v>
      </c>
    </row>
    <row r="61" spans="2:18" x14ac:dyDescent="0.25">
      <c r="B61" t="s">
        <v>180</v>
      </c>
    </row>
    <row r="62" spans="2:18" x14ac:dyDescent="0.25">
      <c r="B62" t="s">
        <v>143</v>
      </c>
    </row>
    <row r="63" spans="2:18" x14ac:dyDescent="0.25">
      <c r="B63" t="s">
        <v>181</v>
      </c>
    </row>
    <row r="64" spans="2:18" x14ac:dyDescent="0.25">
      <c r="B64" s="37" t="s">
        <v>187</v>
      </c>
    </row>
    <row r="65" spans="2:2" x14ac:dyDescent="0.25">
      <c r="B65" t="s">
        <v>215</v>
      </c>
    </row>
  </sheetData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B18"/>
  <sheetViews>
    <sheetView workbookViewId="0">
      <selection activeCell="M19" sqref="L19:M19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8" ht="30" x14ac:dyDescent="0.25">
      <c r="B2" s="6" t="s">
        <v>74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28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</row>
    <row r="4" spans="2:28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8" x14ac:dyDescent="0.25">
      <c r="B5" s="7" t="s">
        <v>78</v>
      </c>
      <c r="C5" s="14">
        <v>400</v>
      </c>
      <c r="D5" s="11"/>
      <c r="E5" s="11"/>
      <c r="F5" s="11"/>
      <c r="G5" s="11"/>
      <c r="H5" s="14">
        <f>E5+F5-D5</f>
        <v>0</v>
      </c>
      <c r="I5" s="14"/>
      <c r="J5" s="14">
        <v>400</v>
      </c>
      <c r="K5" s="14">
        <v>400</v>
      </c>
      <c r="L5" s="14">
        <v>400</v>
      </c>
      <c r="M5" s="14">
        <v>400</v>
      </c>
      <c r="N5" s="3"/>
      <c r="O5" s="3"/>
      <c r="P5" s="3"/>
      <c r="Q5" s="3"/>
      <c r="R5" s="3"/>
      <c r="T5" s="46"/>
      <c r="U5" s="46"/>
      <c r="V5" s="46"/>
      <c r="W5" s="46"/>
      <c r="X5" s="46"/>
      <c r="Y5" s="46"/>
      <c r="Z5" s="46"/>
      <c r="AA5" s="46"/>
      <c r="AB5" s="46"/>
    </row>
    <row r="6" spans="2:28" x14ac:dyDescent="0.25">
      <c r="B6" s="7" t="s">
        <v>68</v>
      </c>
      <c r="C6" s="14">
        <v>0</v>
      </c>
      <c r="D6" s="14">
        <v>0</v>
      </c>
      <c r="E6" s="14">
        <v>75</v>
      </c>
      <c r="F6" s="11"/>
      <c r="G6" s="11"/>
      <c r="H6" s="14">
        <f>E6+F6-D6</f>
        <v>75</v>
      </c>
      <c r="I6" s="14"/>
      <c r="J6" s="14">
        <v>450</v>
      </c>
      <c r="K6" s="14">
        <v>450</v>
      </c>
      <c r="L6" s="14">
        <v>450</v>
      </c>
      <c r="M6" s="14">
        <v>450</v>
      </c>
      <c r="N6" s="3"/>
      <c r="O6" s="3"/>
      <c r="P6" s="3"/>
      <c r="Q6" s="3"/>
      <c r="R6" s="3"/>
      <c r="T6" s="46"/>
      <c r="U6" s="46"/>
      <c r="V6" s="46"/>
      <c r="W6" s="46"/>
      <c r="X6" s="46"/>
      <c r="Y6" s="46"/>
      <c r="Z6" s="46"/>
      <c r="AA6" s="46"/>
      <c r="AB6" s="46"/>
    </row>
    <row r="7" spans="2:28" x14ac:dyDescent="0.25">
      <c r="B7" s="7" t="s">
        <v>79</v>
      </c>
      <c r="C7" s="14">
        <v>1100</v>
      </c>
      <c r="D7" s="14">
        <v>106</v>
      </c>
      <c r="E7" s="14">
        <v>106</v>
      </c>
      <c r="F7" s="11"/>
      <c r="G7" s="11"/>
      <c r="H7" s="14">
        <f>E7+F7-D7</f>
        <v>0</v>
      </c>
      <c r="I7" s="14"/>
      <c r="J7" s="14">
        <v>1100</v>
      </c>
      <c r="K7" s="14">
        <v>1100</v>
      </c>
      <c r="L7" s="14">
        <v>1100</v>
      </c>
      <c r="M7" s="14">
        <v>1100</v>
      </c>
      <c r="N7" s="3"/>
      <c r="O7" s="3"/>
      <c r="P7" s="3"/>
      <c r="Q7" s="3"/>
      <c r="R7" s="3"/>
      <c r="T7" s="46"/>
      <c r="U7" s="46"/>
      <c r="V7" s="46"/>
      <c r="W7" s="46"/>
      <c r="X7" s="46"/>
      <c r="Y7" s="46"/>
      <c r="Z7" s="46"/>
      <c r="AA7" s="46"/>
      <c r="AB7" s="46"/>
    </row>
    <row r="8" spans="2:28" x14ac:dyDescent="0.25">
      <c r="B8" s="6" t="s">
        <v>80</v>
      </c>
      <c r="C8" s="11">
        <f>SUM(C5:C7)</f>
        <v>1500</v>
      </c>
      <c r="D8" s="11">
        <f t="shared" ref="D8:M8" si="0">SUM(D5:D7)</f>
        <v>106</v>
      </c>
      <c r="E8" s="11">
        <f t="shared" si="0"/>
        <v>181</v>
      </c>
      <c r="F8" s="11">
        <f t="shared" si="0"/>
        <v>0</v>
      </c>
      <c r="G8" s="11">
        <f t="shared" ref="G8:I8" si="1">SUM(G5:G7)</f>
        <v>0</v>
      </c>
      <c r="H8" s="11">
        <f t="shared" si="1"/>
        <v>75</v>
      </c>
      <c r="I8" s="11">
        <f t="shared" si="1"/>
        <v>0</v>
      </c>
      <c r="J8" s="11">
        <f>SUM(J5:J7)</f>
        <v>1950</v>
      </c>
      <c r="K8" s="11">
        <f t="shared" si="0"/>
        <v>1950</v>
      </c>
      <c r="L8" s="11">
        <f t="shared" si="0"/>
        <v>1950</v>
      </c>
      <c r="M8" s="11">
        <f t="shared" si="0"/>
        <v>1950</v>
      </c>
      <c r="N8" s="3"/>
      <c r="O8" s="3"/>
      <c r="P8" s="3"/>
      <c r="Q8" s="3"/>
      <c r="R8" s="3"/>
    </row>
    <row r="9" spans="2:28" x14ac:dyDescent="0.2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  <c r="Q9" s="3"/>
      <c r="R9" s="3"/>
    </row>
    <row r="10" spans="2:28" x14ac:dyDescent="0.25">
      <c r="B10" s="6" t="s">
        <v>70</v>
      </c>
      <c r="C10" s="11">
        <f>C8</f>
        <v>1500</v>
      </c>
      <c r="D10" s="11">
        <f t="shared" ref="D10:M10" si="2">D8</f>
        <v>106</v>
      </c>
      <c r="E10" s="11">
        <f t="shared" si="2"/>
        <v>181</v>
      </c>
      <c r="F10" s="11">
        <f t="shared" si="2"/>
        <v>0</v>
      </c>
      <c r="G10" s="11">
        <f t="shared" ref="G10:I10" si="3">G8</f>
        <v>0</v>
      </c>
      <c r="H10" s="11">
        <f t="shared" si="3"/>
        <v>75</v>
      </c>
      <c r="I10" s="11">
        <f t="shared" si="3"/>
        <v>0</v>
      </c>
      <c r="J10" s="11">
        <f>J8</f>
        <v>1950</v>
      </c>
      <c r="K10" s="11">
        <f t="shared" si="2"/>
        <v>1950</v>
      </c>
      <c r="L10" s="11">
        <f t="shared" si="2"/>
        <v>1950</v>
      </c>
      <c r="M10" s="11">
        <f t="shared" si="2"/>
        <v>1950</v>
      </c>
      <c r="N10" s="3"/>
      <c r="O10" s="3"/>
      <c r="P10" s="3"/>
      <c r="Q10" s="3"/>
      <c r="R10" s="3"/>
    </row>
    <row r="11" spans="2:28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8" x14ac:dyDescent="0.25">
      <c r="B12" s="6" t="s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>E12+F12-D12</f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3"/>
      <c r="O12" s="3"/>
      <c r="P12" s="3"/>
      <c r="Q12" s="3"/>
      <c r="R12" s="3"/>
    </row>
    <row r="13" spans="2:28" x14ac:dyDescent="0.25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3"/>
    </row>
    <row r="14" spans="2:28" x14ac:dyDescent="0.25">
      <c r="B14" s="6" t="s">
        <v>73</v>
      </c>
      <c r="C14" s="11">
        <f>C10+C12</f>
        <v>1500</v>
      </c>
      <c r="D14" s="11">
        <f t="shared" ref="D14:M14" si="4">D10+D12</f>
        <v>106</v>
      </c>
      <c r="E14" s="11">
        <f t="shared" si="4"/>
        <v>181</v>
      </c>
      <c r="F14" s="11">
        <f t="shared" si="4"/>
        <v>0</v>
      </c>
      <c r="G14" s="11">
        <f t="shared" ref="G14:I14" si="5">G10+G12</f>
        <v>0</v>
      </c>
      <c r="H14" s="11">
        <f t="shared" si="5"/>
        <v>75</v>
      </c>
      <c r="I14" s="11">
        <f t="shared" si="5"/>
        <v>0</v>
      </c>
      <c r="J14" s="11">
        <f>J10+J12</f>
        <v>1950</v>
      </c>
      <c r="K14" s="11">
        <f t="shared" si="4"/>
        <v>1950</v>
      </c>
      <c r="L14" s="11">
        <f t="shared" si="4"/>
        <v>1950</v>
      </c>
      <c r="M14" s="11">
        <f t="shared" si="4"/>
        <v>1950</v>
      </c>
      <c r="N14" s="3"/>
      <c r="O14" s="3"/>
      <c r="P14" s="3"/>
      <c r="Q14" s="3"/>
      <c r="R14" s="3"/>
    </row>
    <row r="16" spans="2:28" x14ac:dyDescent="0.25">
      <c r="B16" s="2" t="s">
        <v>125</v>
      </c>
    </row>
    <row r="17" spans="2:13" ht="15" customHeight="1" x14ac:dyDescent="0.25">
      <c r="B17" s="30" t="s">
        <v>189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25">
      <c r="B18" t="s">
        <v>126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</sheetData>
  <mergeCells count="1">
    <mergeCell ref="T5:AB7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T19"/>
  <sheetViews>
    <sheetView workbookViewId="0">
      <selection activeCell="H10" sqref="H10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57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81</v>
      </c>
      <c r="C5" s="14">
        <v>1300</v>
      </c>
      <c r="D5" s="11"/>
      <c r="E5" s="11"/>
      <c r="F5" s="11"/>
      <c r="G5" s="11"/>
      <c r="H5" s="14">
        <f>E5+F5-D5</f>
        <v>0</v>
      </c>
      <c r="I5" s="14"/>
      <c r="J5" s="14">
        <v>1300</v>
      </c>
      <c r="K5" s="14">
        <v>1300</v>
      </c>
      <c r="L5" s="14">
        <v>1300</v>
      </c>
      <c r="M5" s="14">
        <v>1300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1300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ref="G6:I6" si="1">SUM(G5:G5)</f>
        <v>0</v>
      </c>
      <c r="H6" s="11">
        <f t="shared" si="1"/>
        <v>0</v>
      </c>
      <c r="I6" s="11">
        <f t="shared" si="1"/>
        <v>0</v>
      </c>
      <c r="J6" s="11">
        <f t="shared" ref="J6" si="2">SUM(J5:J5)</f>
        <v>1300</v>
      </c>
      <c r="K6" s="11">
        <f t="shared" si="0"/>
        <v>1300</v>
      </c>
      <c r="L6" s="11">
        <f t="shared" si="0"/>
        <v>1300</v>
      </c>
      <c r="M6" s="11">
        <f t="shared" si="0"/>
        <v>1300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6" t="s">
        <v>70</v>
      </c>
      <c r="C8" s="11">
        <f>C6</f>
        <v>1300</v>
      </c>
      <c r="D8" s="11">
        <f t="shared" ref="D8:M8" si="3">D6</f>
        <v>0</v>
      </c>
      <c r="E8" s="11">
        <f t="shared" si="3"/>
        <v>0</v>
      </c>
      <c r="F8" s="11">
        <f t="shared" si="3"/>
        <v>0</v>
      </c>
      <c r="G8" s="11">
        <f t="shared" ref="G8:I8" si="4">G6</f>
        <v>0</v>
      </c>
      <c r="H8" s="11">
        <f t="shared" si="4"/>
        <v>0</v>
      </c>
      <c r="I8" s="11">
        <f t="shared" si="4"/>
        <v>0</v>
      </c>
      <c r="J8" s="11">
        <f>J6</f>
        <v>1300</v>
      </c>
      <c r="K8" s="11">
        <f t="shared" si="3"/>
        <v>1300</v>
      </c>
      <c r="L8" s="11">
        <f t="shared" si="3"/>
        <v>1300</v>
      </c>
      <c r="M8" s="11">
        <f t="shared" si="3"/>
        <v>1300</v>
      </c>
      <c r="N8" s="3"/>
      <c r="O8" s="3"/>
      <c r="P8" s="3"/>
      <c r="Q8" s="3"/>
      <c r="R8" s="3"/>
    </row>
    <row r="9" spans="2:20" x14ac:dyDescent="0.2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  <c r="Q9" s="3"/>
      <c r="R9" s="3"/>
    </row>
    <row r="10" spans="2:20" x14ac:dyDescent="0.25">
      <c r="B10" s="7" t="s">
        <v>198</v>
      </c>
      <c r="C10" s="14">
        <v>-80000</v>
      </c>
      <c r="D10" s="11"/>
      <c r="E10" s="11"/>
      <c r="F10" s="11"/>
      <c r="G10" s="11"/>
      <c r="H10" s="14">
        <f>E10+F10-D10</f>
        <v>0</v>
      </c>
      <c r="I10" s="14"/>
      <c r="J10" s="14">
        <v>-80000</v>
      </c>
      <c r="K10" s="14">
        <v>-80000</v>
      </c>
      <c r="L10" s="14">
        <v>-80000</v>
      </c>
      <c r="M10" s="14">
        <v>-80000</v>
      </c>
      <c r="N10" s="3"/>
      <c r="O10" s="3"/>
      <c r="P10" s="3"/>
      <c r="Q10" s="3"/>
      <c r="R10" s="3"/>
    </row>
    <row r="11" spans="2:20" x14ac:dyDescent="0.25">
      <c r="B11" s="6" t="s">
        <v>0</v>
      </c>
      <c r="C11" s="11">
        <f>C10</f>
        <v>-80000</v>
      </c>
      <c r="D11" s="11">
        <f t="shared" ref="D11:M11" si="5">D10</f>
        <v>0</v>
      </c>
      <c r="E11" s="11">
        <f t="shared" si="5"/>
        <v>0</v>
      </c>
      <c r="F11" s="11">
        <f t="shared" si="5"/>
        <v>0</v>
      </c>
      <c r="G11" s="11">
        <f t="shared" ref="G11:I11" si="6">G10</f>
        <v>0</v>
      </c>
      <c r="H11" s="11">
        <f t="shared" si="6"/>
        <v>0</v>
      </c>
      <c r="I11" s="11">
        <f t="shared" si="6"/>
        <v>0</v>
      </c>
      <c r="J11" s="11">
        <f>J10</f>
        <v>-80000</v>
      </c>
      <c r="K11" s="11">
        <f t="shared" si="5"/>
        <v>-80000</v>
      </c>
      <c r="L11" s="11">
        <f t="shared" si="5"/>
        <v>-80000</v>
      </c>
      <c r="M11" s="11">
        <f t="shared" si="5"/>
        <v>-80000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73</v>
      </c>
      <c r="C13" s="11">
        <f t="shared" ref="C13:M13" si="7">C8+C11</f>
        <v>-78700</v>
      </c>
      <c r="D13" s="11">
        <f t="shared" si="7"/>
        <v>0</v>
      </c>
      <c r="E13" s="11">
        <f t="shared" si="7"/>
        <v>0</v>
      </c>
      <c r="F13" s="11">
        <f t="shared" si="7"/>
        <v>0</v>
      </c>
      <c r="G13" s="11">
        <f t="shared" ref="G13:I13" si="8">G8+G11</f>
        <v>0</v>
      </c>
      <c r="H13" s="11">
        <f t="shared" si="8"/>
        <v>0</v>
      </c>
      <c r="I13" s="11">
        <f t="shared" si="8"/>
        <v>0</v>
      </c>
      <c r="J13" s="11">
        <f t="shared" ref="J13" si="9">J8+J11</f>
        <v>-78700</v>
      </c>
      <c r="K13" s="11">
        <f t="shared" si="7"/>
        <v>-78700</v>
      </c>
      <c r="L13" s="11">
        <f t="shared" si="7"/>
        <v>-78700</v>
      </c>
      <c r="M13" s="11">
        <f t="shared" si="7"/>
        <v>-78700</v>
      </c>
      <c r="N13" s="3"/>
      <c r="O13" s="3"/>
      <c r="P13" s="3"/>
      <c r="Q13" s="3"/>
      <c r="R13" s="3"/>
    </row>
    <row r="15" spans="2:20" x14ac:dyDescent="0.25">
      <c r="B15" s="2" t="s">
        <v>125</v>
      </c>
    </row>
    <row r="16" spans="2:20" x14ac:dyDescent="0.25">
      <c r="B16" s="21" t="s">
        <v>165</v>
      </c>
    </row>
    <row r="17" spans="2:2" x14ac:dyDescent="0.25">
      <c r="B17" s="23" t="s">
        <v>128</v>
      </c>
    </row>
    <row r="18" spans="2:2" x14ac:dyDescent="0.25">
      <c r="B18" s="24" t="s">
        <v>129</v>
      </c>
    </row>
    <row r="19" spans="2:2" x14ac:dyDescent="0.25">
      <c r="B19" t="s">
        <v>166</v>
      </c>
    </row>
  </sheetData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T23"/>
  <sheetViews>
    <sheetView workbookViewId="0">
      <selection activeCell="E5" sqref="E5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34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0</v>
      </c>
      <c r="D5" s="14">
        <v>171</v>
      </c>
      <c r="E5" s="14">
        <v>171</v>
      </c>
      <c r="F5" s="14">
        <v>0</v>
      </c>
      <c r="G5" s="14"/>
      <c r="H5" s="14">
        <f>E5+F5-D5</f>
        <v>0</v>
      </c>
      <c r="I5" s="14"/>
      <c r="J5" s="14">
        <v>1345</v>
      </c>
      <c r="K5" s="14">
        <v>1345</v>
      </c>
      <c r="L5" s="14">
        <v>1345</v>
      </c>
      <c r="M5" s="14">
        <v>1345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0</v>
      </c>
      <c r="D6" s="11">
        <f t="shared" si="0"/>
        <v>171</v>
      </c>
      <c r="E6" s="11">
        <f t="shared" si="0"/>
        <v>171</v>
      </c>
      <c r="F6" s="11">
        <f t="shared" si="0"/>
        <v>0</v>
      </c>
      <c r="G6" s="11"/>
      <c r="H6" s="11">
        <f t="shared" si="0"/>
        <v>0</v>
      </c>
      <c r="I6" s="11"/>
      <c r="J6" s="11">
        <f t="shared" ref="J6" si="1">SUM(J5:J5)</f>
        <v>1345</v>
      </c>
      <c r="K6" s="11">
        <f t="shared" si="0"/>
        <v>1345</v>
      </c>
      <c r="L6" s="11">
        <f t="shared" si="0"/>
        <v>1345</v>
      </c>
      <c r="M6" s="11">
        <f t="shared" si="0"/>
        <v>1345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7" t="s">
        <v>69</v>
      </c>
      <c r="C8" s="14">
        <v>2400</v>
      </c>
      <c r="D8" s="14">
        <v>2400</v>
      </c>
      <c r="E8" s="11"/>
      <c r="F8" s="11"/>
      <c r="G8" s="11"/>
      <c r="H8" s="14">
        <f>E8+F8-D8</f>
        <v>-2400</v>
      </c>
      <c r="I8" s="14"/>
      <c r="J8" s="14">
        <v>0</v>
      </c>
      <c r="K8" s="14">
        <v>0</v>
      </c>
      <c r="L8" s="14">
        <v>0</v>
      </c>
      <c r="M8" s="14">
        <v>0</v>
      </c>
      <c r="N8" s="3"/>
      <c r="O8" s="3"/>
      <c r="P8" s="3"/>
      <c r="Q8" s="3"/>
      <c r="R8" s="3"/>
    </row>
    <row r="9" spans="2:20" x14ac:dyDescent="0.25">
      <c r="B9" s="6" t="s">
        <v>89</v>
      </c>
      <c r="C9" s="11">
        <f t="shared" ref="C9:M9" si="2">SUM(C8:C8)</f>
        <v>2400</v>
      </c>
      <c r="D9" s="11">
        <f t="shared" si="2"/>
        <v>2400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-2400</v>
      </c>
      <c r="I9" s="11">
        <f t="shared" si="2"/>
        <v>0</v>
      </c>
      <c r="J9" s="11">
        <f t="shared" ref="J9" si="3">SUM(J8:J8)</f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167</v>
      </c>
      <c r="C11" s="11">
        <v>290000</v>
      </c>
      <c r="D11" s="11">
        <f>E11+F11</f>
        <v>113452.14670255719</v>
      </c>
      <c r="E11" s="11">
        <v>90215</v>
      </c>
      <c r="F11" s="11">
        <v>23237.146702557198</v>
      </c>
      <c r="G11" s="11">
        <f>J11-F11-E11</f>
        <v>140447.85329744281</v>
      </c>
      <c r="H11" s="11">
        <f>E11+F11-D11</f>
        <v>0</v>
      </c>
      <c r="I11" s="11">
        <v>18042.960969044412</v>
      </c>
      <c r="J11" s="11">
        <v>253900</v>
      </c>
      <c r="K11" s="11">
        <f>J11*1.03</f>
        <v>261517</v>
      </c>
      <c r="L11" s="11">
        <f t="shared" ref="L11:M11" si="4">K11*1.03</f>
        <v>269362.51</v>
      </c>
      <c r="M11" s="11">
        <f t="shared" si="4"/>
        <v>277443.38530000002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70</v>
      </c>
      <c r="C13" s="11">
        <f>C6+C9+C11</f>
        <v>292400</v>
      </c>
      <c r="D13" s="11">
        <f t="shared" ref="D13:M13" si="5">D6+D9+D11</f>
        <v>116023.14670255719</v>
      </c>
      <c r="E13" s="11">
        <f t="shared" si="5"/>
        <v>90386</v>
      </c>
      <c r="F13" s="11">
        <f t="shared" si="5"/>
        <v>23237.146702557198</v>
      </c>
      <c r="G13" s="11">
        <f t="shared" ref="G13:I13" si="6">G6+G9+G11</f>
        <v>140447.85329744281</v>
      </c>
      <c r="H13" s="11">
        <f t="shared" si="5"/>
        <v>-2400</v>
      </c>
      <c r="I13" s="11">
        <f t="shared" si="6"/>
        <v>18042.960969044412</v>
      </c>
      <c r="J13" s="11">
        <f>J6+J9+J11</f>
        <v>255245</v>
      </c>
      <c r="K13" s="11">
        <f t="shared" si="5"/>
        <v>262862</v>
      </c>
      <c r="L13" s="11">
        <f t="shared" si="5"/>
        <v>270707.51</v>
      </c>
      <c r="M13" s="11">
        <f t="shared" si="5"/>
        <v>278788.38530000002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>E15+F15+G15-D15</f>
        <v>0</v>
      </c>
      <c r="I15" s="11">
        <v>0</v>
      </c>
      <c r="J15" s="11">
        <v>0</v>
      </c>
      <c r="K15" s="11">
        <f>F15+H15-E15</f>
        <v>0</v>
      </c>
      <c r="L15" s="11">
        <f>H15+K15-F15</f>
        <v>0</v>
      </c>
      <c r="M15" s="11">
        <f>K15+L15-H15</f>
        <v>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7">C13+C15</f>
        <v>292400</v>
      </c>
      <c r="D17" s="11">
        <f t="shared" si="7"/>
        <v>116023.14670255719</v>
      </c>
      <c r="E17" s="11">
        <f t="shared" si="7"/>
        <v>90386</v>
      </c>
      <c r="F17" s="11">
        <f t="shared" si="7"/>
        <v>23237.146702557198</v>
      </c>
      <c r="G17" s="11">
        <f t="shared" ref="G17:I17" si="8">G13+G15</f>
        <v>140447.85329744281</v>
      </c>
      <c r="H17" s="11">
        <f t="shared" si="7"/>
        <v>-2400</v>
      </c>
      <c r="I17" s="11">
        <f t="shared" si="8"/>
        <v>18042.960969044412</v>
      </c>
      <c r="J17" s="11">
        <f t="shared" ref="J17" si="9">J13+J15</f>
        <v>255245</v>
      </c>
      <c r="K17" s="11">
        <f t="shared" si="7"/>
        <v>262862</v>
      </c>
      <c r="L17" s="11">
        <f t="shared" si="7"/>
        <v>270707.51</v>
      </c>
      <c r="M17" s="11">
        <f t="shared" si="7"/>
        <v>278788.38530000002</v>
      </c>
      <c r="N17" s="3"/>
      <c r="O17" s="3"/>
      <c r="P17" s="3"/>
      <c r="Q17" s="3"/>
      <c r="R17" s="3"/>
    </row>
    <row r="19" spans="2:18" x14ac:dyDescent="0.25">
      <c r="B19" s="25" t="s">
        <v>125</v>
      </c>
    </row>
    <row r="20" spans="2:18" x14ac:dyDescent="0.25">
      <c r="B20" s="21" t="s">
        <v>171</v>
      </c>
    </row>
    <row r="21" spans="2:18" x14ac:dyDescent="0.25">
      <c r="B21" s="21" t="s">
        <v>184</v>
      </c>
    </row>
    <row r="22" spans="2:18" x14ac:dyDescent="0.25">
      <c r="B22" s="21" t="s">
        <v>201</v>
      </c>
    </row>
    <row r="23" spans="2:18" x14ac:dyDescent="0.25">
      <c r="B23" s="30"/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T20"/>
  <sheetViews>
    <sheetView workbookViewId="0">
      <selection activeCell="H13" sqref="H13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6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1100</v>
      </c>
      <c r="D5" s="11"/>
      <c r="E5" s="11"/>
      <c r="F5" s="11"/>
      <c r="G5" s="11"/>
      <c r="H5" s="14">
        <f>E5+F5-D5</f>
        <v>0</v>
      </c>
      <c r="I5" s="14"/>
      <c r="J5" s="14">
        <v>1100</v>
      </c>
      <c r="K5" s="14">
        <v>1100</v>
      </c>
      <c r="L5" s="14">
        <v>1100</v>
      </c>
      <c r="M5" s="14">
        <v>1100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1100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ref="G6:I6" si="1">SUM(G5:G5)</f>
        <v>0</v>
      </c>
      <c r="H6" s="11">
        <f t="shared" si="0"/>
        <v>0</v>
      </c>
      <c r="I6" s="11">
        <f t="shared" si="1"/>
        <v>0</v>
      </c>
      <c r="J6" s="11">
        <f t="shared" ref="J6" si="2">SUM(J5:J5)</f>
        <v>1100</v>
      </c>
      <c r="K6" s="11">
        <f t="shared" si="0"/>
        <v>1100</v>
      </c>
      <c r="L6" s="11">
        <f t="shared" si="0"/>
        <v>1100</v>
      </c>
      <c r="M6" s="11">
        <f t="shared" si="0"/>
        <v>1100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7" t="s">
        <v>188</v>
      </c>
      <c r="C8" s="14">
        <v>1800</v>
      </c>
      <c r="D8" s="14">
        <v>120</v>
      </c>
      <c r="E8" s="14">
        <v>120</v>
      </c>
      <c r="F8" s="11"/>
      <c r="G8" s="11"/>
      <c r="H8" s="14">
        <f>E8+F8-D8</f>
        <v>0</v>
      </c>
      <c r="I8" s="11"/>
      <c r="J8" s="14">
        <v>1800</v>
      </c>
      <c r="K8" s="14">
        <v>1800</v>
      </c>
      <c r="L8" s="14">
        <v>1800</v>
      </c>
      <c r="M8" s="14">
        <v>1800</v>
      </c>
      <c r="N8" s="3"/>
      <c r="O8" s="3"/>
      <c r="P8" s="3"/>
      <c r="Q8" s="3"/>
      <c r="R8" s="3"/>
    </row>
    <row r="9" spans="2:20" x14ac:dyDescent="0.25">
      <c r="B9" s="6" t="s">
        <v>89</v>
      </c>
      <c r="C9" s="11">
        <f t="shared" ref="C9:M9" si="3">SUM(C8:C8)</f>
        <v>1800</v>
      </c>
      <c r="D9" s="11">
        <f t="shared" si="3"/>
        <v>120</v>
      </c>
      <c r="E9" s="11">
        <f t="shared" si="3"/>
        <v>120</v>
      </c>
      <c r="F9" s="11">
        <f t="shared" si="3"/>
        <v>0</v>
      </c>
      <c r="G9" s="11">
        <f t="shared" ref="G9:I9" si="4">SUM(G8:G8)</f>
        <v>0</v>
      </c>
      <c r="H9" s="11">
        <f t="shared" si="3"/>
        <v>0</v>
      </c>
      <c r="I9" s="11">
        <f t="shared" si="4"/>
        <v>0</v>
      </c>
      <c r="J9" s="11">
        <f t="shared" si="3"/>
        <v>1800</v>
      </c>
      <c r="K9" s="11">
        <f t="shared" si="3"/>
        <v>1800</v>
      </c>
      <c r="L9" s="11">
        <f t="shared" si="3"/>
        <v>1800</v>
      </c>
      <c r="M9" s="11">
        <f t="shared" si="3"/>
        <v>1800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70</v>
      </c>
      <c r="C11" s="11">
        <f t="shared" ref="C11:M11" si="5">C6+C9</f>
        <v>2900</v>
      </c>
      <c r="D11" s="11">
        <f t="shared" si="5"/>
        <v>120</v>
      </c>
      <c r="E11" s="11">
        <f t="shared" si="5"/>
        <v>120</v>
      </c>
      <c r="F11" s="11">
        <f t="shared" si="5"/>
        <v>0</v>
      </c>
      <c r="G11" s="11">
        <f t="shared" ref="G11:I11" si="6">G6+G9</f>
        <v>0</v>
      </c>
      <c r="H11" s="11">
        <f t="shared" si="5"/>
        <v>0</v>
      </c>
      <c r="I11" s="11">
        <f t="shared" si="6"/>
        <v>0</v>
      </c>
      <c r="J11" s="11">
        <f t="shared" si="5"/>
        <v>2900</v>
      </c>
      <c r="K11" s="11">
        <f t="shared" si="5"/>
        <v>2900</v>
      </c>
      <c r="L11" s="11">
        <f t="shared" si="5"/>
        <v>2900</v>
      </c>
      <c r="M11" s="11">
        <f t="shared" si="5"/>
        <v>2900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7" t="s">
        <v>90</v>
      </c>
      <c r="C13" s="14">
        <v>-5300</v>
      </c>
      <c r="D13" s="11"/>
      <c r="E13" s="11"/>
      <c r="F13" s="11"/>
      <c r="G13" s="11"/>
      <c r="H13" s="14">
        <f>E13+F13-D13</f>
        <v>0</v>
      </c>
      <c r="I13" s="11"/>
      <c r="J13" s="14">
        <v>-5300</v>
      </c>
      <c r="K13" s="14">
        <v>-5300</v>
      </c>
      <c r="L13" s="14">
        <v>-5300</v>
      </c>
      <c r="M13" s="14">
        <v>-5300</v>
      </c>
      <c r="N13" s="3"/>
      <c r="O13" s="3"/>
      <c r="P13" s="3"/>
      <c r="Q13" s="3"/>
      <c r="R13" s="3"/>
    </row>
    <row r="14" spans="2:20" x14ac:dyDescent="0.25">
      <c r="B14" s="6" t="s">
        <v>0</v>
      </c>
      <c r="C14" s="11">
        <f>C13</f>
        <v>-5300</v>
      </c>
      <c r="D14" s="11">
        <f t="shared" ref="D14:M14" si="7">D13</f>
        <v>0</v>
      </c>
      <c r="E14" s="11">
        <f t="shared" si="7"/>
        <v>0</v>
      </c>
      <c r="F14" s="11">
        <f t="shared" si="7"/>
        <v>0</v>
      </c>
      <c r="G14" s="11">
        <f t="shared" ref="G14:I14" si="8">G13</f>
        <v>0</v>
      </c>
      <c r="H14" s="11">
        <f t="shared" si="7"/>
        <v>0</v>
      </c>
      <c r="I14" s="11">
        <f t="shared" si="8"/>
        <v>0</v>
      </c>
      <c r="J14" s="11">
        <f>J13</f>
        <v>-5300</v>
      </c>
      <c r="K14" s="11">
        <f t="shared" si="7"/>
        <v>-5300</v>
      </c>
      <c r="L14" s="11">
        <f t="shared" si="7"/>
        <v>-5300</v>
      </c>
      <c r="M14" s="11">
        <f t="shared" si="7"/>
        <v>-5300</v>
      </c>
      <c r="N14" s="3"/>
      <c r="O14" s="3"/>
      <c r="P14" s="3"/>
      <c r="Q14" s="3"/>
      <c r="R14" s="3"/>
    </row>
    <row r="15" spans="2:20" x14ac:dyDescent="0.25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</row>
    <row r="16" spans="2:20" x14ac:dyDescent="0.25">
      <c r="B16" s="6" t="s">
        <v>73</v>
      </c>
      <c r="C16" s="11">
        <f t="shared" ref="C16:M16" si="9">C11+C14</f>
        <v>-2400</v>
      </c>
      <c r="D16" s="11">
        <f t="shared" si="9"/>
        <v>120</v>
      </c>
      <c r="E16" s="11">
        <f t="shared" si="9"/>
        <v>120</v>
      </c>
      <c r="F16" s="11">
        <f t="shared" si="9"/>
        <v>0</v>
      </c>
      <c r="G16" s="11">
        <f t="shared" ref="G16:I16" si="10">G11+G14</f>
        <v>0</v>
      </c>
      <c r="H16" s="11">
        <f t="shared" si="9"/>
        <v>0</v>
      </c>
      <c r="I16" s="11">
        <f t="shared" si="10"/>
        <v>0</v>
      </c>
      <c r="J16" s="11">
        <f t="shared" ref="J16" si="11">J11+J14</f>
        <v>-2400</v>
      </c>
      <c r="K16" s="11">
        <f t="shared" si="9"/>
        <v>-2400</v>
      </c>
      <c r="L16" s="11">
        <f t="shared" si="9"/>
        <v>-2400</v>
      </c>
      <c r="M16" s="11">
        <f t="shared" si="9"/>
        <v>-2400</v>
      </c>
      <c r="N16" s="3"/>
      <c r="O16" s="3"/>
      <c r="P16" s="3"/>
      <c r="Q16" s="3"/>
      <c r="R16" s="3"/>
    </row>
    <row r="18" spans="2:2" x14ac:dyDescent="0.25">
      <c r="B18" s="2" t="s">
        <v>125</v>
      </c>
    </row>
    <row r="19" spans="2:2" x14ac:dyDescent="0.25">
      <c r="B19" s="21" t="s">
        <v>158</v>
      </c>
    </row>
    <row r="20" spans="2:2" x14ac:dyDescent="0.25">
      <c r="B20" t="s">
        <v>130</v>
      </c>
    </row>
  </sheetData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T22"/>
  <sheetViews>
    <sheetView workbookViewId="0">
      <selection activeCell="F5" sqref="F5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8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91</v>
      </c>
      <c r="C5" s="14">
        <v>5100</v>
      </c>
      <c r="D5" s="14">
        <v>207</v>
      </c>
      <c r="E5" s="14">
        <v>207</v>
      </c>
      <c r="F5" s="14"/>
      <c r="G5" s="14"/>
      <c r="H5" s="14">
        <f>E5+F5-D5</f>
        <v>0</v>
      </c>
      <c r="I5" s="14"/>
      <c r="J5" s="14">
        <v>5100</v>
      </c>
      <c r="K5" s="14">
        <v>5100</v>
      </c>
      <c r="L5" s="14">
        <v>5100</v>
      </c>
      <c r="M5" s="14">
        <v>5100</v>
      </c>
      <c r="N5" s="3"/>
      <c r="O5" s="3"/>
      <c r="P5" s="3"/>
      <c r="Q5" s="3"/>
      <c r="R5" s="3"/>
    </row>
    <row r="6" spans="2:20" x14ac:dyDescent="0.25">
      <c r="B6" s="6" t="s">
        <v>80</v>
      </c>
      <c r="C6" s="11">
        <f t="shared" ref="C6:M6" si="0">SUM(C5:C5)</f>
        <v>5100</v>
      </c>
      <c r="D6" s="11">
        <f t="shared" si="0"/>
        <v>207</v>
      </c>
      <c r="E6" s="11">
        <f t="shared" si="0"/>
        <v>207</v>
      </c>
      <c r="F6" s="11">
        <f t="shared" si="0"/>
        <v>0</v>
      </c>
      <c r="G6" s="11">
        <f t="shared" ref="G6:I6" si="1">SUM(G5:G5)</f>
        <v>0</v>
      </c>
      <c r="H6" s="11">
        <f t="shared" si="0"/>
        <v>0</v>
      </c>
      <c r="I6" s="11">
        <f t="shared" si="1"/>
        <v>0</v>
      </c>
      <c r="J6" s="11">
        <f t="shared" ref="J6" si="2">SUM(J5:J5)</f>
        <v>5100</v>
      </c>
      <c r="K6" s="11">
        <f t="shared" si="0"/>
        <v>5100</v>
      </c>
      <c r="L6" s="11">
        <f t="shared" si="0"/>
        <v>5100</v>
      </c>
      <c r="M6" s="11">
        <f t="shared" si="0"/>
        <v>5100</v>
      </c>
      <c r="N6" s="3"/>
      <c r="O6" s="3"/>
      <c r="P6" s="3"/>
      <c r="Q6" s="3"/>
      <c r="R6" s="3"/>
    </row>
    <row r="7" spans="2:20" x14ac:dyDescent="0.25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"/>
      <c r="O7" s="3"/>
      <c r="P7" s="3"/>
      <c r="Q7" s="3"/>
      <c r="R7" s="3"/>
    </row>
    <row r="8" spans="2:20" x14ac:dyDescent="0.25">
      <c r="B8" s="7" t="s">
        <v>69</v>
      </c>
      <c r="C8" s="14">
        <v>4000</v>
      </c>
      <c r="D8" s="14">
        <v>4000</v>
      </c>
      <c r="E8" s="11"/>
      <c r="F8" s="11"/>
      <c r="G8" s="11"/>
      <c r="H8" s="14">
        <f>E8+F8-D8</f>
        <v>-4000</v>
      </c>
      <c r="I8" s="11"/>
      <c r="J8" s="14">
        <v>0</v>
      </c>
      <c r="K8" s="14">
        <v>0</v>
      </c>
      <c r="L8" s="14">
        <v>0</v>
      </c>
      <c r="M8" s="14">
        <v>0</v>
      </c>
      <c r="N8" s="3"/>
      <c r="O8" s="3"/>
      <c r="P8" s="3"/>
      <c r="Q8" s="3"/>
      <c r="R8" s="3"/>
    </row>
    <row r="9" spans="2:20" x14ac:dyDescent="0.25">
      <c r="B9" s="6" t="s">
        <v>89</v>
      </c>
      <c r="C9" s="11">
        <f t="shared" ref="C9:M9" si="3">SUM(C8:C8)</f>
        <v>4000</v>
      </c>
      <c r="D9" s="11">
        <f t="shared" si="3"/>
        <v>4000</v>
      </c>
      <c r="E9" s="11">
        <f t="shared" si="3"/>
        <v>0</v>
      </c>
      <c r="F9" s="11">
        <f t="shared" si="3"/>
        <v>0</v>
      </c>
      <c r="G9" s="11">
        <f t="shared" ref="G9:I9" si="4">SUM(G8:G8)</f>
        <v>0</v>
      </c>
      <c r="H9" s="11">
        <f t="shared" si="3"/>
        <v>-4000</v>
      </c>
      <c r="I9" s="11">
        <f t="shared" si="4"/>
        <v>0</v>
      </c>
      <c r="J9" s="11">
        <f t="shared" ref="J9" si="5">SUM(J8:J8)</f>
        <v>0</v>
      </c>
      <c r="K9" s="11">
        <f t="shared" si="3"/>
        <v>0</v>
      </c>
      <c r="L9" s="11">
        <f t="shared" si="3"/>
        <v>0</v>
      </c>
      <c r="M9" s="11">
        <f t="shared" si="3"/>
        <v>0</v>
      </c>
      <c r="N9" s="3"/>
      <c r="O9" s="3"/>
      <c r="P9" s="3"/>
      <c r="Q9" s="3"/>
      <c r="R9" s="3"/>
    </row>
    <row r="10" spans="2:20" x14ac:dyDescent="0.25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  <c r="O10" s="3"/>
      <c r="P10" s="3"/>
      <c r="Q10" s="3"/>
      <c r="R10" s="3"/>
    </row>
    <row r="11" spans="2:20" x14ac:dyDescent="0.25">
      <c r="B11" s="6" t="s">
        <v>200</v>
      </c>
      <c r="C11" s="11">
        <v>150000</v>
      </c>
      <c r="D11" s="11">
        <v>150000</v>
      </c>
      <c r="E11" s="11">
        <v>0</v>
      </c>
      <c r="F11" s="11">
        <v>150000</v>
      </c>
      <c r="G11" s="11">
        <v>0</v>
      </c>
      <c r="H11" s="11">
        <f>E11+F11-D11</f>
        <v>0</v>
      </c>
      <c r="I11" s="11">
        <v>0</v>
      </c>
      <c r="J11" s="11">
        <v>150000</v>
      </c>
      <c r="K11" s="11">
        <v>150000</v>
      </c>
      <c r="L11" s="11">
        <v>150000</v>
      </c>
      <c r="M11" s="11">
        <v>150000</v>
      </c>
      <c r="N11" s="3"/>
      <c r="O11" s="3"/>
      <c r="P11" s="3"/>
      <c r="Q11" s="3"/>
      <c r="R11" s="3"/>
    </row>
    <row r="12" spans="2:20" x14ac:dyDescent="0.25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3"/>
    </row>
    <row r="13" spans="2:20" x14ac:dyDescent="0.25">
      <c r="B13" s="6" t="s">
        <v>70</v>
      </c>
      <c r="C13" s="11">
        <f>C6+C9+C11</f>
        <v>159100</v>
      </c>
      <c r="D13" s="11">
        <f t="shared" ref="D13:F13" si="6">D6+D9+D11</f>
        <v>154207</v>
      </c>
      <c r="E13" s="11">
        <f t="shared" si="6"/>
        <v>207</v>
      </c>
      <c r="F13" s="11">
        <f t="shared" si="6"/>
        <v>150000</v>
      </c>
      <c r="G13" s="11">
        <f t="shared" ref="G13:I13" si="7">G6+G9+G11</f>
        <v>0</v>
      </c>
      <c r="H13" s="11">
        <f>H6+H9+H11</f>
        <v>-4000</v>
      </c>
      <c r="I13" s="11">
        <f t="shared" si="7"/>
        <v>0</v>
      </c>
      <c r="J13" s="11">
        <f>J6+J9+J11</f>
        <v>155100</v>
      </c>
      <c r="K13" s="11">
        <f t="shared" ref="K13:M13" si="8">K6+K9+K11</f>
        <v>155100</v>
      </c>
      <c r="L13" s="11">
        <f t="shared" si="8"/>
        <v>155100</v>
      </c>
      <c r="M13" s="11">
        <f t="shared" si="8"/>
        <v>155100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f>E15+F15+G15-D15</f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73</v>
      </c>
      <c r="C17" s="11">
        <f t="shared" ref="C17:M17" si="9">C13+C15</f>
        <v>159100</v>
      </c>
      <c r="D17" s="11">
        <f t="shared" si="9"/>
        <v>154207</v>
      </c>
      <c r="E17" s="11">
        <f t="shared" si="9"/>
        <v>207</v>
      </c>
      <c r="F17" s="11">
        <f t="shared" si="9"/>
        <v>150000</v>
      </c>
      <c r="G17" s="11">
        <f t="shared" ref="G17:I17" si="10">G13+G15</f>
        <v>0</v>
      </c>
      <c r="H17" s="11">
        <f t="shared" si="9"/>
        <v>-4000</v>
      </c>
      <c r="I17" s="11">
        <f t="shared" si="10"/>
        <v>0</v>
      </c>
      <c r="J17" s="11">
        <f t="shared" ref="J17" si="11">J13+J15</f>
        <v>155100</v>
      </c>
      <c r="K17" s="11">
        <f t="shared" si="9"/>
        <v>155100</v>
      </c>
      <c r="L17" s="11">
        <f t="shared" si="9"/>
        <v>155100</v>
      </c>
      <c r="M17" s="11">
        <f t="shared" si="9"/>
        <v>155100</v>
      </c>
      <c r="N17" s="3"/>
      <c r="O17" s="3"/>
      <c r="P17" s="3"/>
      <c r="Q17" s="3"/>
      <c r="R17" s="3"/>
    </row>
    <row r="19" spans="2:18" x14ac:dyDescent="0.25">
      <c r="B19" s="25" t="s">
        <v>125</v>
      </c>
    </row>
    <row r="20" spans="2:18" x14ac:dyDescent="0.25">
      <c r="B20" s="21" t="s">
        <v>202</v>
      </c>
    </row>
    <row r="21" spans="2:18" x14ac:dyDescent="0.25">
      <c r="B21" t="s">
        <v>203</v>
      </c>
    </row>
    <row r="22" spans="2:18" x14ac:dyDescent="0.25">
      <c r="B22" s="39" t="s">
        <v>190</v>
      </c>
    </row>
  </sheetData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T25"/>
  <sheetViews>
    <sheetView topLeftCell="A4" workbookViewId="0">
      <selection activeCell="F6" sqref="F6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111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6"/>
      <c r="C4" s="15"/>
      <c r="D4" s="15"/>
      <c r="E4" s="15"/>
      <c r="F4" s="4"/>
      <c r="G4" s="4"/>
      <c r="H4" s="4"/>
      <c r="I4" s="4"/>
      <c r="J4" s="4"/>
      <c r="K4" s="15"/>
      <c r="L4" s="15"/>
      <c r="M4" s="15"/>
      <c r="N4" s="2"/>
      <c r="O4" s="2"/>
      <c r="P4" s="2"/>
      <c r="Q4" s="2"/>
      <c r="R4" s="2"/>
    </row>
    <row r="5" spans="2:20" x14ac:dyDescent="0.25">
      <c r="B5" s="6" t="s">
        <v>112</v>
      </c>
      <c r="C5" s="33">
        <v>900</v>
      </c>
      <c r="D5" s="18">
        <v>900</v>
      </c>
      <c r="E5" s="18">
        <v>900</v>
      </c>
      <c r="F5" s="4">
        <v>0</v>
      </c>
      <c r="G5" s="4">
        <v>0</v>
      </c>
      <c r="H5" s="11">
        <f>E5+F5-D5</f>
        <v>0</v>
      </c>
      <c r="I5" s="11">
        <v>0</v>
      </c>
      <c r="J5" s="33">
        <v>900</v>
      </c>
      <c r="K5" s="18">
        <v>900</v>
      </c>
      <c r="L5" s="18">
        <v>900</v>
      </c>
      <c r="M5" s="18">
        <v>900</v>
      </c>
      <c r="N5" s="2"/>
      <c r="O5" s="2"/>
      <c r="P5" s="2"/>
      <c r="Q5" s="2"/>
      <c r="R5" s="2"/>
    </row>
    <row r="6" spans="2:20" x14ac:dyDescent="0.25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"/>
      <c r="O6" s="3"/>
      <c r="P6" s="3"/>
      <c r="Q6" s="3"/>
      <c r="R6" s="3"/>
    </row>
    <row r="7" spans="2:20" x14ac:dyDescent="0.25">
      <c r="B7" s="8" t="s">
        <v>37</v>
      </c>
      <c r="C7" s="14">
        <v>300</v>
      </c>
      <c r="D7" s="14">
        <f t="shared" ref="D7:D12" si="0">E7+F7</f>
        <v>134.05114401076716</v>
      </c>
      <c r="E7" s="14">
        <v>106.59488559892328</v>
      </c>
      <c r="F7" s="14">
        <v>27.456258411843873</v>
      </c>
      <c r="G7" s="14">
        <f>J7-F7-E7</f>
        <v>165.94885598923287</v>
      </c>
      <c r="H7" s="14">
        <f t="shared" ref="H7:H12" si="1">E7+F7-D7</f>
        <v>0</v>
      </c>
      <c r="I7" s="14">
        <v>21.318977119784659</v>
      </c>
      <c r="J7" s="14">
        <v>300</v>
      </c>
      <c r="K7" s="14">
        <f>J7*1.03</f>
        <v>309</v>
      </c>
      <c r="L7" s="14">
        <f t="shared" ref="L7:M7" si="2">K7*1.03</f>
        <v>318.27</v>
      </c>
      <c r="M7" s="14">
        <f t="shared" si="2"/>
        <v>327.81810000000002</v>
      </c>
      <c r="N7" s="3"/>
      <c r="O7" s="3"/>
      <c r="P7" s="3"/>
      <c r="Q7" s="3"/>
      <c r="R7" s="3"/>
    </row>
    <row r="8" spans="2:20" x14ac:dyDescent="0.25">
      <c r="B8" s="8" t="s">
        <v>38</v>
      </c>
      <c r="C8" s="14">
        <v>2100</v>
      </c>
      <c r="D8" s="14">
        <f t="shared" si="0"/>
        <v>938.35800807537009</v>
      </c>
      <c r="E8" s="14">
        <v>746.164199192463</v>
      </c>
      <c r="F8" s="14">
        <v>192.19380888290712</v>
      </c>
      <c r="G8" s="14">
        <f t="shared" ref="G8:G12" si="3">J8-F8-E8</f>
        <v>1161.6419919246298</v>
      </c>
      <c r="H8" s="14">
        <f t="shared" si="1"/>
        <v>0</v>
      </c>
      <c r="I8" s="14">
        <v>149.23283983849259</v>
      </c>
      <c r="J8" s="14">
        <v>2100</v>
      </c>
      <c r="K8" s="14">
        <f t="shared" ref="K8:M12" si="4">J8*1.03</f>
        <v>2163</v>
      </c>
      <c r="L8" s="14">
        <f t="shared" si="4"/>
        <v>2227.89</v>
      </c>
      <c r="M8" s="14">
        <f t="shared" si="4"/>
        <v>2294.7266999999997</v>
      </c>
      <c r="N8" s="3"/>
      <c r="O8" s="3"/>
      <c r="P8" s="3"/>
      <c r="Q8" s="3"/>
      <c r="R8" s="3"/>
    </row>
    <row r="9" spans="2:20" x14ac:dyDescent="0.25">
      <c r="B9" s="8" t="s">
        <v>39</v>
      </c>
      <c r="C9" s="14">
        <v>0</v>
      </c>
      <c r="D9" s="14">
        <f t="shared" si="0"/>
        <v>0</v>
      </c>
      <c r="E9">
        <v>0</v>
      </c>
      <c r="F9">
        <v>0</v>
      </c>
      <c r="G9" s="14">
        <f t="shared" si="3"/>
        <v>0</v>
      </c>
      <c r="H9" s="14">
        <f t="shared" si="1"/>
        <v>0</v>
      </c>
      <c r="I9" s="14">
        <v>0</v>
      </c>
      <c r="J9" s="14">
        <v>0</v>
      </c>
      <c r="K9" s="14">
        <f t="shared" si="4"/>
        <v>0</v>
      </c>
      <c r="L9" s="14">
        <f t="shared" si="4"/>
        <v>0</v>
      </c>
      <c r="M9" s="14">
        <f t="shared" si="4"/>
        <v>0</v>
      </c>
      <c r="N9" s="3"/>
      <c r="O9" s="3"/>
      <c r="P9" s="3"/>
      <c r="Q9" s="3"/>
      <c r="R9" s="3"/>
    </row>
    <row r="10" spans="2:20" x14ac:dyDescent="0.25">
      <c r="B10" s="8" t="s">
        <v>40</v>
      </c>
      <c r="C10" s="14">
        <v>1000</v>
      </c>
      <c r="D10" s="14">
        <f t="shared" si="0"/>
        <v>446.83714670255722</v>
      </c>
      <c r="E10" s="14">
        <v>355.31628532974429</v>
      </c>
      <c r="F10" s="14">
        <v>91.520861372812917</v>
      </c>
      <c r="G10" s="14">
        <f t="shared" si="3"/>
        <v>553.16285329744278</v>
      </c>
      <c r="H10" s="14">
        <f t="shared" si="1"/>
        <v>0</v>
      </c>
      <c r="I10" s="14">
        <v>71.063257065948861</v>
      </c>
      <c r="J10" s="14">
        <v>1000</v>
      </c>
      <c r="K10" s="14">
        <f t="shared" si="4"/>
        <v>1030</v>
      </c>
      <c r="L10" s="14">
        <f t="shared" si="4"/>
        <v>1060.9000000000001</v>
      </c>
      <c r="M10" s="14">
        <f t="shared" si="4"/>
        <v>1092.7270000000001</v>
      </c>
      <c r="N10" s="3"/>
      <c r="O10" s="3"/>
      <c r="P10" s="3"/>
      <c r="Q10" s="3"/>
      <c r="R10" s="3"/>
    </row>
    <row r="11" spans="2:20" x14ac:dyDescent="0.25">
      <c r="B11" s="8" t="s">
        <v>41</v>
      </c>
      <c r="C11" s="14">
        <v>2700</v>
      </c>
      <c r="D11" s="14">
        <f t="shared" si="0"/>
        <v>1206.4602960969044</v>
      </c>
      <c r="E11" s="14">
        <v>959.35397039030954</v>
      </c>
      <c r="F11" s="14">
        <v>247.10632570659487</v>
      </c>
      <c r="G11" s="14">
        <f t="shared" si="3"/>
        <v>1493.5397039030956</v>
      </c>
      <c r="H11" s="14">
        <f t="shared" si="1"/>
        <v>0</v>
      </c>
      <c r="I11" s="14">
        <v>191.87079407806192</v>
      </c>
      <c r="J11" s="14">
        <v>2700</v>
      </c>
      <c r="K11" s="14">
        <f t="shared" si="4"/>
        <v>2781</v>
      </c>
      <c r="L11" s="14">
        <f t="shared" si="4"/>
        <v>2864.4300000000003</v>
      </c>
      <c r="M11" s="14">
        <f t="shared" si="4"/>
        <v>2950.3629000000005</v>
      </c>
      <c r="N11" s="3"/>
      <c r="O11" s="3"/>
      <c r="P11" s="3"/>
      <c r="Q11" s="3"/>
      <c r="R11" s="3"/>
    </row>
    <row r="12" spans="2:20" x14ac:dyDescent="0.25">
      <c r="B12" s="8" t="s">
        <v>42</v>
      </c>
      <c r="C12" s="14">
        <v>200</v>
      </c>
      <c r="D12" s="14">
        <f t="shared" si="0"/>
        <v>89.367429340511421</v>
      </c>
      <c r="E12" s="14">
        <v>71.063257065948847</v>
      </c>
      <c r="F12" s="14">
        <v>18.304172274562582</v>
      </c>
      <c r="G12" s="14">
        <f t="shared" si="3"/>
        <v>110.63257065948858</v>
      </c>
      <c r="H12" s="14">
        <f t="shared" si="1"/>
        <v>0</v>
      </c>
      <c r="I12" s="14">
        <v>14.21265141318977</v>
      </c>
      <c r="J12" s="14">
        <v>200</v>
      </c>
      <c r="K12" s="14">
        <f t="shared" si="4"/>
        <v>206</v>
      </c>
      <c r="L12" s="14">
        <f t="shared" si="4"/>
        <v>212.18</v>
      </c>
      <c r="M12" s="14">
        <f t="shared" si="4"/>
        <v>218.5454</v>
      </c>
      <c r="N12" s="3"/>
      <c r="O12" s="3"/>
      <c r="P12" s="3"/>
      <c r="Q12" s="3"/>
      <c r="R12" s="3"/>
    </row>
    <row r="13" spans="2:20" x14ac:dyDescent="0.25">
      <c r="B13" s="6" t="s">
        <v>168</v>
      </c>
      <c r="C13" s="11">
        <f>SUM(C7:C12)</f>
        <v>6300</v>
      </c>
      <c r="D13" s="11">
        <f>SUM(D7:D12)</f>
        <v>2815.0740242261104</v>
      </c>
      <c r="E13" s="11">
        <f>SUM(E7:E12)</f>
        <v>2238.4925975773895</v>
      </c>
      <c r="F13" s="11">
        <f>SUM(F7:F12)</f>
        <v>576.58142664872128</v>
      </c>
      <c r="G13" s="11">
        <f t="shared" ref="G13:I13" si="5">SUM(G7:G12)</f>
        <v>3484.9259757738896</v>
      </c>
      <c r="H13" s="11">
        <f t="shared" si="5"/>
        <v>0</v>
      </c>
      <c r="I13" s="11">
        <f t="shared" si="5"/>
        <v>447.69851951547776</v>
      </c>
      <c r="J13" s="11">
        <f>SUM(J7:J12)</f>
        <v>6300</v>
      </c>
      <c r="K13" s="11">
        <f t="shared" ref="K13:M13" si="6">SUM(K7:K12)</f>
        <v>6489</v>
      </c>
      <c r="L13" s="11">
        <f t="shared" si="6"/>
        <v>6683.67</v>
      </c>
      <c r="M13" s="11">
        <f t="shared" si="6"/>
        <v>6884.1801000000005</v>
      </c>
      <c r="N13" s="3"/>
      <c r="O13" s="3"/>
      <c r="P13" s="3"/>
      <c r="Q13" s="3"/>
      <c r="R13" s="3"/>
    </row>
    <row r="14" spans="2:20" x14ac:dyDescent="0.25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</row>
    <row r="15" spans="2:20" x14ac:dyDescent="0.25">
      <c r="B15" s="6" t="s">
        <v>70</v>
      </c>
      <c r="C15" s="11">
        <f>C13+C5</f>
        <v>7200</v>
      </c>
      <c r="D15" s="11">
        <f t="shared" ref="D15:M15" si="7">D13+D5</f>
        <v>3715.0740242261104</v>
      </c>
      <c r="E15" s="11">
        <f t="shared" si="7"/>
        <v>3138.4925975773895</v>
      </c>
      <c r="F15" s="11">
        <f t="shared" si="7"/>
        <v>576.58142664872128</v>
      </c>
      <c r="G15" s="11">
        <f t="shared" si="7"/>
        <v>3484.9259757738896</v>
      </c>
      <c r="H15" s="11">
        <f t="shared" si="7"/>
        <v>0</v>
      </c>
      <c r="I15" s="11">
        <f t="shared" si="7"/>
        <v>447.69851951547776</v>
      </c>
      <c r="J15" s="11">
        <f>J13+J5</f>
        <v>7200</v>
      </c>
      <c r="K15" s="11">
        <f t="shared" si="7"/>
        <v>7389</v>
      </c>
      <c r="L15" s="11">
        <f t="shared" si="7"/>
        <v>7583.67</v>
      </c>
      <c r="M15" s="11">
        <f t="shared" si="7"/>
        <v>7784.1801000000005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7" t="s">
        <v>164</v>
      </c>
      <c r="C17" s="14">
        <v>0</v>
      </c>
      <c r="D17" s="14">
        <v>0</v>
      </c>
      <c r="E17" s="14">
        <v>0</v>
      </c>
      <c r="F17" s="11"/>
      <c r="G17" s="11"/>
      <c r="H17" s="14">
        <f>E17+F17-D17</f>
        <v>0</v>
      </c>
      <c r="I17" s="14"/>
      <c r="J17" s="14">
        <f>-583*0.9</f>
        <v>-524.70000000000005</v>
      </c>
      <c r="K17" s="14">
        <f t="shared" ref="K17:M17" si="8">-583*0.9</f>
        <v>-524.70000000000005</v>
      </c>
      <c r="L17" s="14">
        <f t="shared" si="8"/>
        <v>-524.70000000000005</v>
      </c>
      <c r="M17" s="14">
        <f t="shared" si="8"/>
        <v>-524.70000000000005</v>
      </c>
      <c r="N17" s="3"/>
      <c r="O17" s="3"/>
      <c r="P17" s="3"/>
      <c r="Q17" s="3"/>
      <c r="R17" s="3"/>
    </row>
    <row r="18" spans="2:18" x14ac:dyDescent="0.25">
      <c r="B18" s="6" t="s">
        <v>0</v>
      </c>
      <c r="C18" s="11">
        <f>SUM(C16:C17)</f>
        <v>0</v>
      </c>
      <c r="D18" s="11">
        <f t="shared" ref="D18:M18" si="9">SUM(D16:D17)</f>
        <v>0</v>
      </c>
      <c r="E18" s="11">
        <f t="shared" si="9"/>
        <v>0</v>
      </c>
      <c r="F18" s="11">
        <f t="shared" si="9"/>
        <v>0</v>
      </c>
      <c r="G18" s="11">
        <f t="shared" ref="G18:I18" si="10">SUM(G16:G17)</f>
        <v>0</v>
      </c>
      <c r="H18" s="11">
        <f t="shared" si="10"/>
        <v>0</v>
      </c>
      <c r="I18" s="11">
        <f t="shared" si="10"/>
        <v>0</v>
      </c>
      <c r="J18" s="11">
        <f>SUM(J16:J17)</f>
        <v>-524.70000000000005</v>
      </c>
      <c r="K18" s="11">
        <f t="shared" si="9"/>
        <v>-524.70000000000005</v>
      </c>
      <c r="L18" s="11">
        <f t="shared" si="9"/>
        <v>-524.70000000000005</v>
      </c>
      <c r="M18" s="11">
        <f t="shared" si="9"/>
        <v>-524.70000000000005</v>
      </c>
      <c r="N18" s="3"/>
      <c r="O18" s="3"/>
      <c r="P18" s="3"/>
      <c r="Q18" s="3"/>
      <c r="R18" s="3"/>
    </row>
    <row r="19" spans="2:18" x14ac:dyDescent="0.25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"/>
      <c r="O19" s="3"/>
      <c r="P19" s="3"/>
      <c r="Q19" s="3"/>
      <c r="R19" s="3"/>
    </row>
    <row r="20" spans="2:18" x14ac:dyDescent="0.25">
      <c r="B20" s="6" t="s">
        <v>73</v>
      </c>
      <c r="C20" s="11">
        <f t="shared" ref="C20:M20" si="11">C15+C18</f>
        <v>7200</v>
      </c>
      <c r="D20" s="11">
        <f t="shared" si="11"/>
        <v>3715.0740242261104</v>
      </c>
      <c r="E20" s="11">
        <f t="shared" si="11"/>
        <v>3138.4925975773895</v>
      </c>
      <c r="F20" s="11">
        <f t="shared" si="11"/>
        <v>576.58142664872128</v>
      </c>
      <c r="G20" s="11">
        <f t="shared" ref="G20:I20" si="12">G15+G18</f>
        <v>3484.9259757738896</v>
      </c>
      <c r="H20" s="11">
        <f t="shared" si="12"/>
        <v>0</v>
      </c>
      <c r="I20" s="11">
        <f t="shared" si="12"/>
        <v>447.69851951547776</v>
      </c>
      <c r="J20" s="11">
        <f t="shared" ref="J20" si="13">J15+J18</f>
        <v>6675.3</v>
      </c>
      <c r="K20" s="11">
        <f t="shared" si="11"/>
        <v>6864.3</v>
      </c>
      <c r="L20" s="11">
        <f t="shared" si="11"/>
        <v>7058.97</v>
      </c>
      <c r="M20" s="11">
        <f t="shared" si="11"/>
        <v>7259.4801000000007</v>
      </c>
      <c r="N20" s="3"/>
      <c r="O20" s="3"/>
      <c r="P20" s="3"/>
      <c r="Q20" s="3"/>
      <c r="R20" s="3"/>
    </row>
    <row r="22" spans="2:18" x14ac:dyDescent="0.25">
      <c r="B22" s="25" t="s">
        <v>125</v>
      </c>
    </row>
    <row r="23" spans="2:18" x14ac:dyDescent="0.25">
      <c r="B23" s="21" t="s">
        <v>159</v>
      </c>
    </row>
    <row r="24" spans="2:18" x14ac:dyDescent="0.25">
      <c r="B24" t="s">
        <v>131</v>
      </c>
    </row>
    <row r="25" spans="2:18" x14ac:dyDescent="0.25">
      <c r="B25" t="s">
        <v>169</v>
      </c>
    </row>
  </sheetData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T29"/>
  <sheetViews>
    <sheetView topLeftCell="A4" workbookViewId="0">
      <selection activeCell="D20" sqref="D20"/>
    </sheetView>
  </sheetViews>
  <sheetFormatPr defaultRowHeight="15" x14ac:dyDescent="0.25"/>
  <cols>
    <col min="2" max="2" width="44.7109375" customWidth="1"/>
    <col min="3" max="13" width="13.7109375" customWidth="1"/>
    <col min="14" max="18" width="13.7109375" hidden="1" customWidth="1"/>
  </cols>
  <sheetData>
    <row r="2" spans="2:20" ht="30" x14ac:dyDescent="0.25">
      <c r="B2" s="6" t="s">
        <v>92</v>
      </c>
      <c r="C2" s="15" t="s">
        <v>82</v>
      </c>
      <c r="D2" s="15" t="s">
        <v>83</v>
      </c>
      <c r="E2" s="15" t="s">
        <v>84</v>
      </c>
      <c r="F2" s="4" t="s">
        <v>177</v>
      </c>
      <c r="G2" s="4" t="s">
        <v>205</v>
      </c>
      <c r="H2" s="4" t="s">
        <v>85</v>
      </c>
      <c r="I2" s="4" t="s">
        <v>206</v>
      </c>
      <c r="J2" s="15" t="s">
        <v>160</v>
      </c>
      <c r="K2" s="15" t="s">
        <v>86</v>
      </c>
      <c r="L2" s="15" t="s">
        <v>87</v>
      </c>
      <c r="M2" s="15" t="s">
        <v>88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x14ac:dyDescent="0.25">
      <c r="B3" s="32" t="str">
        <f>'Summary Net'!B3</f>
        <v>August 2017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  <c r="H3" s="15" t="s">
        <v>5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2"/>
      <c r="O3" s="2"/>
      <c r="P3" s="2"/>
      <c r="Q3" s="2"/>
      <c r="R3" s="2"/>
      <c r="T3" s="2"/>
    </row>
    <row r="4" spans="2:20" x14ac:dyDescent="0.2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3"/>
      <c r="R4" s="3"/>
    </row>
    <row r="5" spans="2:20" x14ac:dyDescent="0.25">
      <c r="B5" s="7" t="s">
        <v>79</v>
      </c>
      <c r="C5" s="14">
        <v>600</v>
      </c>
      <c r="D5" s="14">
        <v>238</v>
      </c>
      <c r="E5" s="14">
        <v>238</v>
      </c>
      <c r="F5" s="14"/>
      <c r="G5" s="14"/>
      <c r="H5" s="14">
        <f>E5+F5-D5</f>
        <v>0</v>
      </c>
      <c r="I5" s="14"/>
      <c r="J5" s="14">
        <v>820</v>
      </c>
      <c r="K5" s="14">
        <f>J5*1.03</f>
        <v>844.6</v>
      </c>
      <c r="L5" s="14">
        <f t="shared" ref="L5:M5" si="0">K5*1.03</f>
        <v>869.9380000000001</v>
      </c>
      <c r="M5" s="14">
        <f t="shared" si="0"/>
        <v>896.03614000000016</v>
      </c>
      <c r="N5" s="3"/>
      <c r="O5" s="3"/>
      <c r="P5" s="3"/>
      <c r="Q5" s="3"/>
      <c r="R5" s="3"/>
    </row>
    <row r="6" spans="2:20" x14ac:dyDescent="0.25">
      <c r="B6" s="7" t="s">
        <v>81</v>
      </c>
      <c r="C6" s="14">
        <v>6800</v>
      </c>
      <c r="D6" s="14">
        <v>1212</v>
      </c>
      <c r="E6" s="14">
        <v>1212</v>
      </c>
      <c r="F6" s="11"/>
      <c r="G6" s="11"/>
      <c r="H6" s="14">
        <f>E6+F6-D6</f>
        <v>0</v>
      </c>
      <c r="I6" s="14"/>
      <c r="J6" s="14">
        <v>6800</v>
      </c>
      <c r="K6" s="14">
        <f>J6*1.03</f>
        <v>7004</v>
      </c>
      <c r="L6" s="14">
        <f t="shared" ref="L6:M6" si="1">K6*1.03</f>
        <v>7214.12</v>
      </c>
      <c r="M6" s="14">
        <f t="shared" si="1"/>
        <v>7430.5436</v>
      </c>
      <c r="N6" s="3"/>
      <c r="O6" s="3"/>
      <c r="P6" s="3"/>
      <c r="Q6" s="3"/>
      <c r="R6" s="3"/>
    </row>
    <row r="7" spans="2:20" x14ac:dyDescent="0.25">
      <c r="B7" s="7" t="s">
        <v>69</v>
      </c>
      <c r="C7" s="14">
        <v>2000</v>
      </c>
      <c r="D7" s="14">
        <v>2000</v>
      </c>
      <c r="E7" s="11"/>
      <c r="F7" s="11"/>
      <c r="G7" s="11"/>
      <c r="H7" s="14">
        <f>E7+F7-D7</f>
        <v>-2000</v>
      </c>
      <c r="I7" s="14"/>
      <c r="J7" s="14">
        <v>0</v>
      </c>
      <c r="K7" s="14">
        <v>0</v>
      </c>
      <c r="L7" s="14">
        <v>0</v>
      </c>
      <c r="M7" s="14">
        <v>0</v>
      </c>
      <c r="N7" s="3"/>
      <c r="O7" s="3"/>
      <c r="P7" s="3"/>
      <c r="Q7" s="3"/>
      <c r="R7" s="3"/>
    </row>
    <row r="8" spans="2:20" x14ac:dyDescent="0.25">
      <c r="B8" s="7" t="s">
        <v>161</v>
      </c>
      <c r="C8" s="14">
        <v>11000</v>
      </c>
      <c r="D8" s="11"/>
      <c r="E8" s="11"/>
      <c r="F8" s="11"/>
      <c r="G8" s="11"/>
      <c r="H8" s="14">
        <f>E8+F8-D8</f>
        <v>0</v>
      </c>
      <c r="I8" s="14"/>
      <c r="J8" s="14">
        <v>11000</v>
      </c>
      <c r="K8" s="14">
        <v>11000</v>
      </c>
      <c r="L8" s="14">
        <v>11000</v>
      </c>
      <c r="M8" s="14">
        <v>11000</v>
      </c>
      <c r="N8" s="3"/>
      <c r="O8" s="3"/>
      <c r="P8" s="3"/>
      <c r="Q8" s="3"/>
      <c r="R8" s="3"/>
    </row>
    <row r="9" spans="2:20" x14ac:dyDescent="0.25">
      <c r="B9" s="7" t="s">
        <v>58</v>
      </c>
      <c r="C9" s="14">
        <v>1000</v>
      </c>
      <c r="D9" s="14">
        <v>1000</v>
      </c>
      <c r="E9" s="14">
        <v>1025</v>
      </c>
      <c r="F9" s="14"/>
      <c r="G9" s="14"/>
      <c r="H9" s="14">
        <f>E9+F9-D9</f>
        <v>25</v>
      </c>
      <c r="I9" s="14"/>
      <c r="J9" s="14">
        <v>1025</v>
      </c>
      <c r="K9" s="14">
        <v>1080</v>
      </c>
      <c r="L9" s="14">
        <v>1110</v>
      </c>
      <c r="M9" s="14">
        <v>1150</v>
      </c>
      <c r="N9" s="3"/>
      <c r="O9" s="3"/>
      <c r="P9" s="3"/>
      <c r="Q9" s="3"/>
      <c r="R9" s="3"/>
    </row>
    <row r="10" spans="2:20" x14ac:dyDescent="0.25">
      <c r="B10" s="6" t="s">
        <v>80</v>
      </c>
      <c r="C10" s="11">
        <f>SUM(C5:C9)</f>
        <v>21400</v>
      </c>
      <c r="D10" s="11">
        <f t="shared" ref="D10:M10" si="2">SUM(D5:D9)</f>
        <v>4450</v>
      </c>
      <c r="E10" s="11">
        <f t="shared" si="2"/>
        <v>2475</v>
      </c>
      <c r="F10" s="11">
        <f t="shared" si="2"/>
        <v>0</v>
      </c>
      <c r="G10" s="11">
        <f t="shared" si="2"/>
        <v>0</v>
      </c>
      <c r="H10" s="11">
        <f t="shared" si="2"/>
        <v>-1975</v>
      </c>
      <c r="I10" s="11">
        <f t="shared" si="2"/>
        <v>0</v>
      </c>
      <c r="J10" s="11">
        <f>SUM(J5:J9)</f>
        <v>19645</v>
      </c>
      <c r="K10" s="11">
        <f t="shared" si="2"/>
        <v>19928.599999999999</v>
      </c>
      <c r="L10" s="11">
        <f t="shared" si="2"/>
        <v>20194.058000000001</v>
      </c>
      <c r="M10" s="11">
        <f t="shared" si="2"/>
        <v>20476.579740000001</v>
      </c>
      <c r="N10" s="3"/>
      <c r="O10" s="3"/>
      <c r="P10" s="3"/>
      <c r="Q10" s="3"/>
      <c r="R10" s="3"/>
    </row>
    <row r="11" spans="2:20" x14ac:dyDescent="0.25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3"/>
      <c r="P11" s="3"/>
      <c r="Q11" s="3"/>
      <c r="R11" s="3"/>
    </row>
    <row r="12" spans="2:20" x14ac:dyDescent="0.25">
      <c r="B12" s="7" t="s">
        <v>93</v>
      </c>
      <c r="C12" s="17">
        <v>82400</v>
      </c>
      <c r="D12" s="14">
        <f>E12+F12</f>
        <v>36819.380888290718</v>
      </c>
      <c r="E12" s="14">
        <v>29278.061911170931</v>
      </c>
      <c r="F12" s="14">
        <v>7541.318977119784</v>
      </c>
      <c r="G12" s="14">
        <f>J12-F12-E12</f>
        <v>45580.619111709289</v>
      </c>
      <c r="H12" s="14">
        <f t="shared" ref="H12:H14" si="3">E12+F12-D12</f>
        <v>0</v>
      </c>
      <c r="I12" s="14">
        <v>5855.612382234186</v>
      </c>
      <c r="J12" s="17">
        <v>82400</v>
      </c>
      <c r="K12" s="14">
        <f t="shared" ref="K12:M12" si="4">J12*1.03</f>
        <v>84872</v>
      </c>
      <c r="L12" s="14">
        <f t="shared" si="4"/>
        <v>87418.16</v>
      </c>
      <c r="M12" s="14">
        <f t="shared" si="4"/>
        <v>90040.704800000007</v>
      </c>
      <c r="N12" s="3"/>
      <c r="O12" s="3"/>
      <c r="P12" s="3"/>
      <c r="Q12" s="3"/>
      <c r="R12" s="3"/>
    </row>
    <row r="13" spans="2:20" x14ac:dyDescent="0.25">
      <c r="B13" s="7" t="s">
        <v>94</v>
      </c>
      <c r="C13" s="16">
        <v>37700</v>
      </c>
      <c r="D13" s="14">
        <f t="shared" ref="D13:D14" si="5">E13+F13</f>
        <v>16845.760430686405</v>
      </c>
      <c r="E13" s="14">
        <v>13395.423956931358</v>
      </c>
      <c r="F13" s="14">
        <v>3450.3364737550469</v>
      </c>
      <c r="G13" s="14">
        <f>J13-F13-E13</f>
        <v>20854.239569313599</v>
      </c>
      <c r="H13" s="14">
        <f t="shared" si="3"/>
        <v>0</v>
      </c>
      <c r="I13" s="14">
        <v>2679.0847913862717</v>
      </c>
      <c r="J13" s="16">
        <v>37700</v>
      </c>
      <c r="K13" s="14">
        <f t="shared" ref="K13:M13" si="6">J13*1.03</f>
        <v>38831</v>
      </c>
      <c r="L13" s="14">
        <f t="shared" si="6"/>
        <v>39995.93</v>
      </c>
      <c r="M13" s="14">
        <f t="shared" si="6"/>
        <v>41195.8079</v>
      </c>
      <c r="N13" s="3"/>
      <c r="O13" s="3"/>
      <c r="P13" s="3"/>
      <c r="Q13" s="3"/>
      <c r="R13" s="3"/>
    </row>
    <row r="14" spans="2:20" x14ac:dyDescent="0.25">
      <c r="B14" s="7" t="s">
        <v>95</v>
      </c>
      <c r="C14" s="16">
        <v>1000</v>
      </c>
      <c r="D14" s="14">
        <f t="shared" si="5"/>
        <v>446.83714670255722</v>
      </c>
      <c r="E14" s="14">
        <v>355.31628532974429</v>
      </c>
      <c r="F14" s="14">
        <v>91.520861372812917</v>
      </c>
      <c r="G14" s="14">
        <f>J14-F14-E14</f>
        <v>553.16285329744278</v>
      </c>
      <c r="H14" s="14">
        <f t="shared" si="3"/>
        <v>0</v>
      </c>
      <c r="I14" s="14">
        <v>71.063257065948861</v>
      </c>
      <c r="J14" s="16">
        <v>1000</v>
      </c>
      <c r="K14" s="14">
        <f t="shared" ref="K14:M14" si="7">J14*1.03</f>
        <v>1030</v>
      </c>
      <c r="L14" s="14">
        <f t="shared" si="7"/>
        <v>1060.9000000000001</v>
      </c>
      <c r="M14" s="14">
        <f t="shared" si="7"/>
        <v>1092.7270000000001</v>
      </c>
      <c r="N14" s="3"/>
      <c r="O14" s="3"/>
      <c r="P14" s="3"/>
      <c r="Q14" s="3"/>
      <c r="R14" s="3"/>
    </row>
    <row r="15" spans="2:20" x14ac:dyDescent="0.25">
      <c r="B15" s="6" t="s">
        <v>168</v>
      </c>
      <c r="C15" s="11">
        <f>SUM(C12:C14)</f>
        <v>121100</v>
      </c>
      <c r="D15" s="11">
        <f t="shared" ref="D15:M15" si="8">SUM(D12:D14)</f>
        <v>54111.978465679684</v>
      </c>
      <c r="E15" s="11">
        <f t="shared" si="8"/>
        <v>43028.802153432036</v>
      </c>
      <c r="F15" s="11">
        <f t="shared" si="8"/>
        <v>11083.176312247644</v>
      </c>
      <c r="G15" s="11">
        <f t="shared" si="8"/>
        <v>66988.021534320331</v>
      </c>
      <c r="H15" s="11">
        <f t="shared" si="8"/>
        <v>0</v>
      </c>
      <c r="I15" s="11">
        <f t="shared" si="8"/>
        <v>8605.7604306864068</v>
      </c>
      <c r="J15" s="11">
        <f>SUM(J12:J14)</f>
        <v>121100</v>
      </c>
      <c r="K15" s="11">
        <f t="shared" si="8"/>
        <v>124733</v>
      </c>
      <c r="L15" s="11">
        <f t="shared" si="8"/>
        <v>128474.98999999999</v>
      </c>
      <c r="M15" s="11">
        <f t="shared" si="8"/>
        <v>132329.23970000003</v>
      </c>
      <c r="N15" s="3"/>
      <c r="O15" s="3"/>
      <c r="P15" s="3"/>
      <c r="Q15" s="3"/>
      <c r="R15" s="3"/>
    </row>
    <row r="16" spans="2:20" x14ac:dyDescent="0.25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</row>
    <row r="17" spans="2:18" x14ac:dyDescent="0.25">
      <c r="B17" s="6" t="s">
        <v>70</v>
      </c>
      <c r="C17" s="11">
        <f>C10+C15</f>
        <v>142500</v>
      </c>
      <c r="D17" s="11">
        <f t="shared" ref="D17:M17" si="9">D10+D15</f>
        <v>58561.978465679684</v>
      </c>
      <c r="E17" s="11">
        <f t="shared" si="9"/>
        <v>45503.802153432036</v>
      </c>
      <c r="F17" s="11">
        <f t="shared" si="9"/>
        <v>11083.176312247644</v>
      </c>
      <c r="G17" s="11">
        <f t="shared" si="9"/>
        <v>66988.021534320331</v>
      </c>
      <c r="H17" s="11">
        <f t="shared" si="9"/>
        <v>-1975</v>
      </c>
      <c r="I17" s="11">
        <f t="shared" si="9"/>
        <v>8605.7604306864068</v>
      </c>
      <c r="J17" s="11">
        <f>J10+J15</f>
        <v>140745</v>
      </c>
      <c r="K17" s="11">
        <f t="shared" si="9"/>
        <v>144661.6</v>
      </c>
      <c r="L17" s="11">
        <f t="shared" si="9"/>
        <v>148669.04799999998</v>
      </c>
      <c r="M17" s="11">
        <f t="shared" si="9"/>
        <v>152805.81944000005</v>
      </c>
      <c r="N17" s="3"/>
      <c r="O17" s="3"/>
      <c r="P17" s="3"/>
      <c r="Q17" s="3"/>
      <c r="R17" s="3"/>
    </row>
    <row r="18" spans="2:18" x14ac:dyDescent="0.25">
      <c r="B18" s="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3"/>
    </row>
    <row r="19" spans="2:18" x14ac:dyDescent="0.25">
      <c r="B19" s="7" t="s">
        <v>96</v>
      </c>
      <c r="C19" s="14">
        <v>-6800</v>
      </c>
      <c r="D19" s="14">
        <v>-2300</v>
      </c>
      <c r="E19" s="14">
        <v>-2451</v>
      </c>
      <c r="F19" s="14">
        <v>-623</v>
      </c>
      <c r="G19" s="14"/>
      <c r="H19" s="14">
        <f t="shared" ref="H19:H20" si="10">E19+F19-D19</f>
        <v>-774</v>
      </c>
      <c r="I19" s="14"/>
      <c r="J19" s="14">
        <v>-6800</v>
      </c>
      <c r="K19" s="14">
        <v>-6800</v>
      </c>
      <c r="L19" s="14">
        <v>-6800</v>
      </c>
      <c r="M19" s="14">
        <v>-6800</v>
      </c>
      <c r="N19" s="3"/>
      <c r="O19" s="3"/>
      <c r="P19" s="3"/>
      <c r="Q19" s="3"/>
      <c r="R19" s="3"/>
    </row>
    <row r="20" spans="2:18" x14ac:dyDescent="0.25">
      <c r="B20" s="7" t="s">
        <v>90</v>
      </c>
      <c r="C20" s="14">
        <v>-24000</v>
      </c>
      <c r="D20" s="14">
        <v>-12250</v>
      </c>
      <c r="E20" s="14">
        <v>-12250</v>
      </c>
      <c r="F20" s="11"/>
      <c r="G20" s="11"/>
      <c r="H20" s="14">
        <f t="shared" si="10"/>
        <v>0</v>
      </c>
      <c r="I20" s="14"/>
      <c r="J20" s="14">
        <v>-24000</v>
      </c>
      <c r="K20" s="14">
        <v>-24000</v>
      </c>
      <c r="L20" s="14">
        <v>-24000</v>
      </c>
      <c r="M20" s="14">
        <v>-24000</v>
      </c>
      <c r="N20" s="3"/>
      <c r="O20" s="3"/>
      <c r="P20" s="3"/>
      <c r="Q20" s="3"/>
      <c r="R20" s="3"/>
    </row>
    <row r="21" spans="2:18" x14ac:dyDescent="0.25">
      <c r="B21" s="6" t="s">
        <v>0</v>
      </c>
      <c r="C21" s="11">
        <f>SUM(C19:C20)</f>
        <v>-30800</v>
      </c>
      <c r="D21" s="11">
        <f t="shared" ref="D21:M21" si="11">SUM(D19:D20)</f>
        <v>-14550</v>
      </c>
      <c r="E21" s="11">
        <f t="shared" si="11"/>
        <v>-14701</v>
      </c>
      <c r="F21" s="11">
        <f t="shared" si="11"/>
        <v>-623</v>
      </c>
      <c r="G21" s="11">
        <f t="shared" ref="G21:I21" si="12">SUM(G19:G20)</f>
        <v>0</v>
      </c>
      <c r="H21" s="11">
        <f t="shared" si="12"/>
        <v>-774</v>
      </c>
      <c r="I21" s="11">
        <f t="shared" si="12"/>
        <v>0</v>
      </c>
      <c r="J21" s="11">
        <f>SUM(J19:J20)</f>
        <v>-30800</v>
      </c>
      <c r="K21" s="11">
        <f t="shared" si="11"/>
        <v>-30800</v>
      </c>
      <c r="L21" s="11">
        <f t="shared" si="11"/>
        <v>-30800</v>
      </c>
      <c r="M21" s="11">
        <f t="shared" si="11"/>
        <v>-30800</v>
      </c>
      <c r="N21" s="3"/>
      <c r="O21" s="3"/>
      <c r="P21" s="3"/>
      <c r="Q21" s="3"/>
      <c r="R21" s="3"/>
    </row>
    <row r="22" spans="2:18" x14ac:dyDescent="0.25">
      <c r="B22" s="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"/>
      <c r="O22" s="3"/>
      <c r="P22" s="3"/>
      <c r="Q22" s="3"/>
      <c r="R22" s="3"/>
    </row>
    <row r="23" spans="2:18" x14ac:dyDescent="0.25">
      <c r="B23" s="6" t="s">
        <v>73</v>
      </c>
      <c r="C23" s="11">
        <f t="shared" ref="C23:M23" si="13">C17+C21</f>
        <v>111700</v>
      </c>
      <c r="D23" s="11">
        <f t="shared" si="13"/>
        <v>44011.978465679684</v>
      </c>
      <c r="E23" s="11">
        <f t="shared" si="13"/>
        <v>30802.802153432036</v>
      </c>
      <c r="F23" s="11">
        <f t="shared" si="13"/>
        <v>10460.176312247644</v>
      </c>
      <c r="G23" s="11">
        <f t="shared" ref="G23:I23" si="14">G17+G21</f>
        <v>66988.021534320331</v>
      </c>
      <c r="H23" s="11">
        <f t="shared" si="14"/>
        <v>-2749</v>
      </c>
      <c r="I23" s="11">
        <f t="shared" si="14"/>
        <v>8605.7604306864068</v>
      </c>
      <c r="J23" s="11">
        <f t="shared" ref="J23" si="15">J17+J21</f>
        <v>109945</v>
      </c>
      <c r="K23" s="11">
        <f t="shared" si="13"/>
        <v>113861.6</v>
      </c>
      <c r="L23" s="11">
        <f t="shared" si="13"/>
        <v>117869.04799999998</v>
      </c>
      <c r="M23" s="11">
        <f t="shared" si="13"/>
        <v>122005.81944000005</v>
      </c>
      <c r="N23" s="3"/>
      <c r="O23" s="3"/>
      <c r="P23" s="3"/>
      <c r="Q23" s="3"/>
      <c r="R23" s="3"/>
    </row>
    <row r="25" spans="2:18" x14ac:dyDescent="0.25">
      <c r="B25" s="22" t="s">
        <v>125</v>
      </c>
    </row>
    <row r="26" spans="2:18" x14ac:dyDescent="0.25">
      <c r="B26" s="27" t="s">
        <v>132</v>
      </c>
    </row>
    <row r="27" spans="2:18" x14ac:dyDescent="0.25">
      <c r="B27" t="s">
        <v>133</v>
      </c>
    </row>
    <row r="28" spans="2:18" x14ac:dyDescent="0.25">
      <c r="B28" t="s">
        <v>191</v>
      </c>
    </row>
    <row r="29" spans="2:18" x14ac:dyDescent="0.25">
      <c r="B29" s="39" t="s">
        <v>192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Summary Net</vt:lpstr>
      <vt:lpstr>Summary Gross</vt:lpstr>
      <vt:lpstr>Museum</vt:lpstr>
      <vt:lpstr>Caravan Site</vt:lpstr>
      <vt:lpstr>CCTV</vt:lpstr>
      <vt:lpstr>Events</vt:lpstr>
      <vt:lpstr>Marina Theatre</vt:lpstr>
      <vt:lpstr>Open Spaces</vt:lpstr>
      <vt:lpstr>Sparrows Nest</vt:lpstr>
      <vt:lpstr>Belle Vue</vt:lpstr>
      <vt:lpstr>Kensington Gdns</vt:lpstr>
      <vt:lpstr>Play Areas</vt:lpstr>
      <vt:lpstr>Denes Oval</vt:lpstr>
      <vt:lpstr>Normanston Park</vt:lpstr>
      <vt:lpstr>Pakefield St PC</vt:lpstr>
      <vt:lpstr>The Triangle PC</vt:lpstr>
      <vt:lpstr>Kn Gdns PC</vt:lpstr>
      <vt:lpstr>Kirkley Cliff Rd PC</vt:lpstr>
      <vt:lpstr>Low Cemetery PC</vt:lpstr>
      <vt:lpstr>Miscellaneous</vt:lpstr>
      <vt:lpstr>Town Hall</vt:lpstr>
      <vt:lpstr>Administration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Mew</dc:creator>
  <cp:lastModifiedBy>Shona Bendix</cp:lastModifiedBy>
  <cp:lastPrinted>2017-05-10T14:17:30Z</cp:lastPrinted>
  <dcterms:created xsi:type="dcterms:W3CDTF">2016-03-24T10:27:23Z</dcterms:created>
  <dcterms:modified xsi:type="dcterms:W3CDTF">2017-11-06T10:03:14Z</dcterms:modified>
</cp:coreProperties>
</file>